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1DC211AF-8F45-4B54-BB67-09ED500AF844}" xr6:coauthVersionLast="36" xr6:coauthVersionMax="36" xr10:uidLastSave="{00000000-0000-0000-0000-000000000000}"/>
  <bookViews>
    <workbookView xWindow="0" yWindow="0" windowWidth="20490" windowHeight="7545" tabRatio="551" xr2:uid="{00000000-000D-0000-FFFF-FFFF00000000}"/>
  </bookViews>
  <sheets>
    <sheet name="Marine_Offshore" sheetId="4" r:id="rId1"/>
    <sheet name="By-catch" sheetId="7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123Graph_A" hidden="1">[1]PYRAMID!$A$184:$A$263</definedName>
    <definedName name="__123Graph_AGRAPH1" hidden="1">[1]PYRAMID!$A$184:$A$263</definedName>
    <definedName name="__123Graph_AGRAPH2" hidden="1">[1]PYRAMID!$A$184:$A$263</definedName>
    <definedName name="__123Graph_AGRAPH3" hidden="1">[1]PYRAMID!$A$184:$A$263</definedName>
    <definedName name="__123Graph_AIBRD_LEND" hidden="1">[2]WB!$Q$13:$AK$13</definedName>
    <definedName name="__123Graph_APIPELINE" hidden="1">[2]BoP!$U$359:$AQ$359</definedName>
    <definedName name="__123Graph_BIBRD_LEND" hidden="1">[2]WB!$Q$61:$AK$61</definedName>
    <definedName name="__123Graph_BPIPELINE" hidden="1">[2]BoP!$U$358:$AQ$358</definedName>
    <definedName name="__123Graph_X" hidden="1">[1]PYRAMID!$D$184:$D$263</definedName>
    <definedName name="__123Graph_XGRAPH1" hidden="1">[1]PYRAMID!$B$184:$B$263</definedName>
    <definedName name="__123Graph_XGRAPH2" hidden="1">[1]PYRAMID!$C$184:$C$263</definedName>
    <definedName name="__123Graph_XGRAPH3" hidden="1">[1]PYRAMID!$D$184:$D$263</definedName>
    <definedName name="__123Graph_XIBRD_LEND" hidden="1">[2]WB!$Q$9:$AK$9</definedName>
    <definedName name="_3__123Graph_AIBA_IBRD" hidden="1">[2]WB!$Q$62:$AK$62</definedName>
    <definedName name="_4__123Graph_AWB_ADJ_PRJ" hidden="1">[2]WB!$Q$255:$AK$255</definedName>
    <definedName name="_9__123Graph_BWB_ADJ_PRJ" hidden="1">[2]WB!$Q$257:$AK$257</definedName>
    <definedName name="_Filler" hidden="1">[3]A!$A$43:$A$598</definedName>
    <definedName name="_xlnm._FilterDatabase" localSheetId="1" hidden="1">'By-catch'!$A$1:$S$50</definedName>
    <definedName name="_Order1" hidden="1">255</definedName>
    <definedName name="_Order2" hidden="1">255</definedName>
    <definedName name="anscount" hidden="1">1</definedName>
    <definedName name="Cwvu.Print." hidden="1">[4]Indic!$A$109:$IV$109,[4]Indic!$A$196:$IV$197,[4]Indic!$A$208:$IV$209,[4]Indic!$A$217:$IV$218</definedName>
    <definedName name="HTML_CodePage" hidden="1">1252</definedName>
    <definedName name="HTML_Control" localSheetId="0" hidden="1">{"'Sheet1'!$A$1:$I$48"}</definedName>
    <definedName name="HTML_Control" hidden="1">{"'Sheet1'!$A$1:$I$48"}</definedName>
    <definedName name="HTML_Description" hidden="1">"statistics"</definedName>
    <definedName name="HTML_Email" hidden="1">""</definedName>
    <definedName name="HTML_Header" hidden="1">"Sheet1"</definedName>
    <definedName name="HTML_LastUpdate" hidden="1">"8/22/2000"</definedName>
    <definedName name="HTML_LineAfter" hidden="1">FALSE</definedName>
    <definedName name="HTML_LineBefore" hidden="1">FALSE</definedName>
    <definedName name="HTML_Name" hidden="1">"windowsNT"</definedName>
    <definedName name="HTML_OBDlg2" hidden="1">TRUE</definedName>
    <definedName name="HTML_OBDlg4" hidden="1">TRUE</definedName>
    <definedName name="HTML_OS" hidden="1">0</definedName>
    <definedName name="HTML_PathFile" hidden="1">"A:\statsjuly.htm"</definedName>
    <definedName name="HTML_Title" hidden="1">"JULY SUMMARY"</definedName>
    <definedName name="Rwvu.Print." hidden="1">#N/A</definedName>
    <definedName name="sencount" hidden="1">2</definedName>
    <definedName name="temp1" localSheetId="0" hidden="1">{"'Sheet1'!$A$1:$I$48"}</definedName>
    <definedName name="temp1" hidden="1">{"'Sheet1'!$A$1:$I$48"}</definedName>
    <definedName name="yyy" localSheetId="0" hidden="1">{"'Sheet1'!$A$1:$I$48"}</definedName>
    <definedName name="yyy" hidden="1">{"'Sheet1'!$A$1:$I$48"}</definedName>
  </definedNames>
  <calcPr calcId="1790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41" i="7" l="1"/>
  <c r="Q41" i="7"/>
  <c r="R41" i="7"/>
  <c r="Q40" i="7"/>
  <c r="P40" i="7"/>
  <c r="U8" i="7"/>
  <c r="V8" i="7"/>
  <c r="W8" i="7"/>
  <c r="X8" i="7"/>
  <c r="Y8" i="7"/>
  <c r="U9" i="7"/>
  <c r="V9" i="7"/>
  <c r="W9" i="7"/>
  <c r="U10" i="7"/>
  <c r="V10" i="7"/>
  <c r="W10" i="7"/>
  <c r="Y10" i="7"/>
  <c r="U11" i="7"/>
  <c r="V11" i="7"/>
  <c r="W11" i="7"/>
  <c r="U12" i="7"/>
  <c r="V12" i="7"/>
  <c r="W12" i="7"/>
  <c r="X12" i="7"/>
  <c r="U13" i="7"/>
  <c r="V13" i="7"/>
  <c r="W13" i="7"/>
  <c r="X13" i="7"/>
  <c r="U14" i="7"/>
  <c r="V14" i="7"/>
  <c r="W14" i="7"/>
  <c r="X14" i="7"/>
  <c r="Y14" i="7"/>
  <c r="U15" i="7"/>
  <c r="V15" i="7"/>
  <c r="W15" i="7"/>
  <c r="X15" i="7"/>
  <c r="U16" i="7"/>
  <c r="V16" i="7"/>
  <c r="W16" i="7"/>
  <c r="X16" i="7"/>
  <c r="U17" i="7"/>
  <c r="V17" i="7"/>
  <c r="W17" i="7"/>
  <c r="X17" i="7"/>
  <c r="Y17" i="7"/>
  <c r="U18" i="7"/>
  <c r="V18" i="7"/>
  <c r="W18" i="7"/>
  <c r="X18" i="7"/>
  <c r="Y18" i="7"/>
  <c r="T18" i="7"/>
  <c r="T17" i="7"/>
  <c r="T16" i="7"/>
  <c r="T15" i="7"/>
  <c r="T14" i="7"/>
  <c r="T13" i="7"/>
  <c r="T12" i="7"/>
  <c r="T11" i="7"/>
  <c r="T10" i="7"/>
  <c r="T9" i="7"/>
  <c r="T8" i="7"/>
  <c r="P16" i="7"/>
  <c r="X11" i="7" s="1"/>
  <c r="P15" i="7"/>
  <c r="X10" i="7" s="1"/>
  <c r="P14" i="7"/>
  <c r="X9" i="7" s="1"/>
  <c r="Q20" i="7"/>
  <c r="Y16" i="7" s="1"/>
  <c r="Q19" i="7"/>
  <c r="Y15" i="7" s="1"/>
  <c r="Q18" i="7"/>
  <c r="Q17" i="7"/>
  <c r="Y12" i="7" s="1"/>
  <c r="Q16" i="7"/>
  <c r="Y11" i="7" s="1"/>
  <c r="Q14" i="7"/>
  <c r="Q6" i="7"/>
  <c r="Q5" i="7"/>
  <c r="Y9" i="7" s="1"/>
  <c r="Q8" i="7"/>
  <c r="T4" i="7" s="1"/>
  <c r="Q37" i="7"/>
  <c r="Q36" i="7"/>
  <c r="Q35" i="7"/>
  <c r="P37" i="7"/>
  <c r="P36" i="7"/>
  <c r="P35" i="7"/>
  <c r="Y13" i="7" l="1"/>
  <c r="R35" i="7"/>
  <c r="R36" i="7"/>
  <c r="R37" i="7"/>
  <c r="Q42" i="7"/>
  <c r="Q44" i="7" s="1"/>
  <c r="P42" i="7"/>
  <c r="P44" i="7" s="1"/>
  <c r="R42" i="7"/>
  <c r="R43" i="7" s="1"/>
  <c r="Z15" i="7"/>
  <c r="Z18" i="7"/>
  <c r="V20" i="7"/>
  <c r="Y19" i="7"/>
  <c r="T19" i="7"/>
  <c r="Y20" i="7"/>
  <c r="U20" i="7"/>
  <c r="X19" i="7"/>
  <c r="V19" i="7"/>
  <c r="Z11" i="7"/>
  <c r="Z16" i="7"/>
  <c r="Z14" i="7"/>
  <c r="W20" i="7"/>
  <c r="Z10" i="7"/>
  <c r="W19" i="7"/>
  <c r="Z9" i="7"/>
  <c r="Z13" i="7"/>
  <c r="Z17" i="7"/>
  <c r="X20" i="7"/>
  <c r="U19" i="7"/>
  <c r="Z12" i="7"/>
  <c r="T20" i="7"/>
  <c r="Z8" i="7"/>
  <c r="T5" i="7"/>
  <c r="P43" i="7" l="1"/>
  <c r="Q43" i="7"/>
  <c r="R44" i="7"/>
  <c r="D224" i="4" l="1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B108" i="4"/>
  <c r="C108" i="4"/>
  <c r="D108" i="4"/>
  <c r="E108" i="4"/>
  <c r="F108" i="4"/>
  <c r="B133" i="4"/>
  <c r="C133" i="4"/>
  <c r="D133" i="4"/>
  <c r="E133" i="4"/>
  <c r="F133" i="4"/>
  <c r="B158" i="4"/>
  <c r="C158" i="4"/>
  <c r="D158" i="4"/>
  <c r="E158" i="4"/>
  <c r="F158" i="4"/>
  <c r="E159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M11" i="4" l="1"/>
  <c r="M23" i="4"/>
  <c r="D134" i="4"/>
  <c r="B134" i="4"/>
  <c r="E134" i="4"/>
  <c r="C109" i="4"/>
  <c r="B109" i="4"/>
  <c r="C159" i="4"/>
  <c r="B159" i="4"/>
  <c r="E109" i="4"/>
  <c r="M25" i="4"/>
  <c r="D109" i="4"/>
  <c r="C134" i="4"/>
  <c r="D159" i="4"/>
  <c r="M21" i="4"/>
  <c r="M13" i="4"/>
  <c r="M5" i="4"/>
  <c r="M27" i="4"/>
  <c r="M7" i="4"/>
  <c r="M3" i="4"/>
  <c r="M15" i="4"/>
  <c r="M19" i="4"/>
  <c r="M26" i="4"/>
  <c r="M18" i="4"/>
  <c r="M17" i="4"/>
  <c r="M9" i="4"/>
  <c r="M22" i="4"/>
  <c r="M14" i="4"/>
  <c r="M10" i="4"/>
  <c r="M6" i="4"/>
  <c r="M24" i="4"/>
  <c r="M16" i="4"/>
  <c r="M8" i="4"/>
  <c r="M28" i="4"/>
  <c r="M20" i="4"/>
  <c r="M12" i="4"/>
  <c r="M4" i="4"/>
</calcChain>
</file>

<file path=xl/sharedStrings.xml><?xml version="1.0" encoding="utf-8"?>
<sst xmlns="http://schemas.openxmlformats.org/spreadsheetml/2006/main" count="526" uniqueCount="162">
  <si>
    <t>YB_PACIFIC</t>
  </si>
  <si>
    <t>Annual catch estimates by gear, Ocean Area (west and east Pacific) and species for the Pacific Ocean</t>
  </si>
  <si>
    <t>flag</t>
  </si>
  <si>
    <t>Gear_type</t>
  </si>
  <si>
    <t>Year</t>
  </si>
  <si>
    <t xml:space="preserve">Albacore </t>
  </si>
  <si>
    <t xml:space="preserve">Big Eye </t>
  </si>
  <si>
    <t xml:space="preserve">Skipjack </t>
  </si>
  <si>
    <t>Yellowfin</t>
  </si>
  <si>
    <t>Striped_Marlin</t>
  </si>
  <si>
    <t>Swordfish</t>
  </si>
  <si>
    <t>FM</t>
  </si>
  <si>
    <t>S</t>
  </si>
  <si>
    <t>Total LL+PS</t>
  </si>
  <si>
    <t>L</t>
  </si>
  <si>
    <t>Total</t>
  </si>
  <si>
    <t>Pole and line</t>
  </si>
  <si>
    <t>Purse seine</t>
  </si>
  <si>
    <t>% contrubution by gear</t>
  </si>
  <si>
    <t>total by gear</t>
  </si>
  <si>
    <t>Albacore</t>
  </si>
  <si>
    <t>% contribution by species</t>
  </si>
  <si>
    <t>total by species</t>
  </si>
  <si>
    <t xml:space="preserve">Metric </t>
  </si>
  <si>
    <t>Method of catch</t>
  </si>
  <si>
    <r>
      <t>Tonnes</t>
    </r>
    <r>
      <rPr>
        <vertAlign val="superscript"/>
        <sz val="11"/>
        <color theme="1"/>
        <rFont val="Calibri"/>
        <family val="2"/>
        <scheme val="minor"/>
      </rPr>
      <t>1</t>
    </r>
  </si>
  <si>
    <t>Long Line</t>
  </si>
  <si>
    <t>Purse-Seine</t>
  </si>
  <si>
    <t>Pole and Line</t>
  </si>
  <si>
    <t>Total fish catch in FSM EEZ</t>
  </si>
  <si>
    <t>Source: FSM Fiscal year 2016, Statistical appendices (2017)</t>
  </si>
  <si>
    <t>Original Source: NORMA (Tuna Fisheries Data Management System - Catch and Effort System - CES)</t>
  </si>
  <si>
    <t>1) Includes fish caught by FSM Domestic Fleets</t>
  </si>
  <si>
    <t>Domestic based Long Line</t>
  </si>
  <si>
    <t>FSM Flag Purse-Seine</t>
  </si>
  <si>
    <t xml:space="preserve">Total catch </t>
  </si>
  <si>
    <t>Original Source: NORMA</t>
  </si>
  <si>
    <t>Notes: 1) Includes fish caught outside FSM EEZ</t>
  </si>
  <si>
    <t>2) 2016 data is still provisional</t>
  </si>
  <si>
    <t>TABLE 1. ANNUAL CATCH FOR FSM-FLAGGED AND NATIONAL FLEET WITHIN WCPFC CONVENTION AREA</t>
  </si>
  <si>
    <t>TABLE 2. TOTAL TUNA CATCH IN THE FSM EEZ</t>
  </si>
  <si>
    <t>Longline</t>
  </si>
  <si>
    <t>TABLE 2.f Summary tables tuna catch by National waters (metric tonnes)</t>
  </si>
  <si>
    <t>Total by species</t>
  </si>
  <si>
    <t>TABLE 2.d Pole and Line tuna catch by National waters (metric tonnes)</t>
  </si>
  <si>
    <t>TABLE 2.c Purse seine tuna catch by National waters (metric tonnes)</t>
  </si>
  <si>
    <t>TABLE 2.b Longline tuna catch by National waters (metric tonnes)</t>
  </si>
  <si>
    <t>TABLE 2.a Tuna Catch by National waters (metric tonnes) by ALL GEARS</t>
  </si>
  <si>
    <t>Source: WCPFC website; Yearbook 2016</t>
  </si>
  <si>
    <t>TABLE 3    Total fish catch (tuna and other pelagics) in FSM EEZ, by method, CY1998-CY2016</t>
  </si>
  <si>
    <t>Table 4.b   Total fish catch (tuna and other pelagics), by FSM and domestically based vessels, CY2001-CY2016</t>
  </si>
  <si>
    <t>Gear</t>
  </si>
  <si>
    <t>Species</t>
  </si>
  <si>
    <t>Number catch</t>
  </si>
  <si>
    <t>Number discarded</t>
  </si>
  <si>
    <t>Number retained</t>
  </si>
  <si>
    <t xml:space="preserve">BLUE SHARK </t>
  </si>
  <si>
    <t xml:space="preserve">CROCODILE SHARK </t>
  </si>
  <si>
    <t xml:space="preserve">GIANT MANTA </t>
  </si>
  <si>
    <t xml:space="preserve">LONG FINNED MAKO SHARK </t>
  </si>
  <si>
    <t xml:space="preserve">OCEANIC WHITE‐TIP SHARK </t>
  </si>
  <si>
    <t xml:space="preserve">PELAGIC STING‐RAY </t>
  </si>
  <si>
    <t xml:space="preserve">SILKY SHARK </t>
  </si>
  <si>
    <t>LongLine</t>
  </si>
  <si>
    <t>BIGEYE THRESHER SHARK</t>
  </si>
  <si>
    <t>SHORT FINNED MAKO SHARK</t>
  </si>
  <si>
    <t xml:space="preserve">MANTA RAYS (UNIDENTIFIED) </t>
  </si>
  <si>
    <t>PurseSeine</t>
  </si>
  <si>
    <t xml:space="preserve">Country </t>
  </si>
  <si>
    <t xml:space="preserve">Longline </t>
  </si>
  <si>
    <t xml:space="preserve">Pole &amp; Line </t>
  </si>
  <si>
    <t>Purse Seine</t>
  </si>
  <si>
    <t xml:space="preserve">Chinese, Taipei </t>
  </si>
  <si>
    <t xml:space="preserve">South Korea </t>
  </si>
  <si>
    <t xml:space="preserve">United States </t>
  </si>
  <si>
    <t xml:space="preserve">Japan </t>
  </si>
  <si>
    <t xml:space="preserve">Peoples Republic
of China </t>
  </si>
  <si>
    <t xml:space="preserve">Vanuatu </t>
  </si>
  <si>
    <t>Papua New
Guinea</t>
  </si>
  <si>
    <t xml:space="preserve">Tuvalu </t>
  </si>
  <si>
    <t xml:space="preserve">Kiribati </t>
  </si>
  <si>
    <t>nnual number of flag vessels and gear type licensed to fish in the FSM EEZ, 2009-2013.</t>
  </si>
  <si>
    <t xml:space="preserve">FSM </t>
  </si>
  <si>
    <t>Rep. of Marshall
Islands</t>
  </si>
  <si>
    <t xml:space="preserve">Philippines </t>
  </si>
  <si>
    <t>Table 7. Estimated Annual tuna catches by longline fleets in the FSM EEZ, by flag and species, 2009-2013.</t>
  </si>
  <si>
    <t>Catch (Metric tonnes)</t>
  </si>
  <si>
    <t xml:space="preserve">Fleet </t>
  </si>
  <si>
    <t xml:space="preserve">Year </t>
  </si>
  <si>
    <t xml:space="preserve">YFT </t>
  </si>
  <si>
    <t xml:space="preserve">BET </t>
  </si>
  <si>
    <t xml:space="preserve">China </t>
  </si>
  <si>
    <t xml:space="preserve">Chinese Taipei </t>
  </si>
  <si>
    <t xml:space="preserve">Total EEZ </t>
  </si>
  <si>
    <t>China</t>
  </si>
  <si>
    <t xml:space="preserve">Mako Shark </t>
  </si>
  <si>
    <t xml:space="preserve">Manta Ray (Giant) </t>
  </si>
  <si>
    <t xml:space="preserve">Oceanic White Tip </t>
  </si>
  <si>
    <t xml:space="preserve">Pelagic Sting Rays </t>
  </si>
  <si>
    <t xml:space="preserve">Silky Shark </t>
  </si>
  <si>
    <t xml:space="preserve">Shortened Fin Mako </t>
  </si>
  <si>
    <t xml:space="preserve">Whale Shark </t>
  </si>
  <si>
    <t xml:space="preserve">Black Tip Shark </t>
  </si>
  <si>
    <t xml:space="preserve">Bronze Whaler Shark </t>
  </si>
  <si>
    <t>PS</t>
  </si>
  <si>
    <t xml:space="preserve">Devil Manta Ray
(Mobula nei) </t>
  </si>
  <si>
    <t xml:space="preserve">Shark (unidentified) </t>
  </si>
  <si>
    <t xml:space="preserve">Blue Shark </t>
  </si>
  <si>
    <t xml:space="preserve">Porbeagle Shark </t>
  </si>
  <si>
    <t xml:space="preserve">Cookie Cutter Shark </t>
  </si>
  <si>
    <t xml:space="preserve">Crocodile Shark </t>
  </si>
  <si>
    <t xml:space="preserve">Great Hammer Head </t>
  </si>
  <si>
    <t xml:space="preserve">Pelagic Stingray </t>
  </si>
  <si>
    <t xml:space="preserve">Bigeye Thresher Shark </t>
  </si>
  <si>
    <t>LL</t>
  </si>
  <si>
    <t xml:space="preserve">Thresher Shark
(Vulpinas) </t>
  </si>
  <si>
    <t xml:space="preserve">Manta Ray (unidentified) </t>
  </si>
  <si>
    <t xml:space="preserve">Rays </t>
  </si>
  <si>
    <t xml:space="preserve">Thresher Shark </t>
  </si>
  <si>
    <t xml:space="preserve">Annual catch (mt) </t>
  </si>
  <si>
    <t xml:space="preserve">MARINE REPTILES </t>
  </si>
  <si>
    <t xml:space="preserve">GREEN TURTLE </t>
  </si>
  <si>
    <t xml:space="preserve">SEA BIRDS </t>
  </si>
  <si>
    <t xml:space="preserve">MARINE MAMMALS </t>
  </si>
  <si>
    <t xml:space="preserve">MARINE MAMMAL (UNIDENTIFIED) </t>
  </si>
  <si>
    <t xml:space="preserve">MARINE TURTLE (UNIDENTIFIED) </t>
  </si>
  <si>
    <t xml:space="preserve">LOGGERHEAD TURTLE </t>
  </si>
  <si>
    <t xml:space="preserve">OLIVE RIDLEY TURTLE (NEW FAO) </t>
  </si>
  <si>
    <t>Category</t>
  </si>
  <si>
    <t>species of special interest</t>
  </si>
  <si>
    <t>Shark</t>
  </si>
  <si>
    <t>WSHK</t>
  </si>
  <si>
    <t>Mobula</t>
  </si>
  <si>
    <t>PLG</t>
  </si>
  <si>
    <t>SHK</t>
  </si>
  <si>
    <t>By-Catch</t>
  </si>
  <si>
    <t>Black Marlin</t>
  </si>
  <si>
    <t>Blue Marlin</t>
  </si>
  <si>
    <t>Striped Marlin</t>
  </si>
  <si>
    <t>Blue shark</t>
  </si>
  <si>
    <t>Hammerhead shark</t>
  </si>
  <si>
    <t>Mako shark</t>
  </si>
  <si>
    <t>Oceanic whitetip</t>
  </si>
  <si>
    <t>Whale shark</t>
  </si>
  <si>
    <t>Silky shark</t>
  </si>
  <si>
    <t>Thresher shark</t>
  </si>
  <si>
    <t>Taxon</t>
  </si>
  <si>
    <t>Number</t>
  </si>
  <si>
    <t>Shearwater</t>
  </si>
  <si>
    <t>shark</t>
  </si>
  <si>
    <t>Turtle (unidentified)</t>
  </si>
  <si>
    <t>Bottlenose dolphin</t>
  </si>
  <si>
    <t>Minke whale</t>
  </si>
  <si>
    <t>Long-beak common dolphin</t>
  </si>
  <si>
    <t>Bride's whale</t>
  </si>
  <si>
    <t>Olive Ridley turtle</t>
  </si>
  <si>
    <t>False Killer whale</t>
  </si>
  <si>
    <t>Marine mammals</t>
  </si>
  <si>
    <t>Sea birds</t>
  </si>
  <si>
    <t>Sea turtles</t>
  </si>
  <si>
    <t>Total mt</t>
  </si>
  <si>
    <t>Shark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</si>
</sst>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imesNewRomanPSMT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TimesNewRomanPS-BoldMT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1" fontId="0" fillId="0" borderId="0" xfId="0" applyNumberFormat="1"/>
    <xf numFmtId="0" fontId="0" fillId="0" borderId="0" xfId="0" applyFill="1"/>
    <xf numFmtId="1" fontId="0" fillId="0" borderId="0" xfId="0" applyNumberFormat="1" applyFill="1"/>
    <xf numFmtId="0" fontId="0" fillId="0" borderId="2" xfId="0" applyBorder="1"/>
    <xf numFmtId="165" fontId="0" fillId="0" borderId="0" xfId="0" applyNumberFormat="1"/>
    <xf numFmtId="0" fontId="4" fillId="0" borderId="0" xfId="0" applyFont="1"/>
    <xf numFmtId="0" fontId="0" fillId="0" borderId="0" xfId="0" applyAlignment="1"/>
    <xf numFmtId="0" fontId="2" fillId="0" borderId="2" xfId="0" applyFont="1" applyBorder="1"/>
    <xf numFmtId="0" fontId="0" fillId="0" borderId="3" xfId="0" applyBorder="1"/>
    <xf numFmtId="0" fontId="7" fillId="0" borderId="0" xfId="2" applyFont="1" applyFill="1" applyBorder="1" applyAlignment="1">
      <alignment horizontal="left" indent="1"/>
    </xf>
    <xf numFmtId="0" fontId="8" fillId="0" borderId="0" xfId="0" applyFont="1"/>
    <xf numFmtId="0" fontId="0" fillId="0" borderId="0" xfId="0" applyFill="1" applyBorder="1"/>
    <xf numFmtId="0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/>
    <xf numFmtId="0" fontId="8" fillId="0" borderId="0" xfId="0" applyFont="1" applyAlignment="1">
      <alignment horizontal="right"/>
    </xf>
    <xf numFmtId="0" fontId="0" fillId="0" borderId="1" xfId="0" applyBorder="1"/>
    <xf numFmtId="0" fontId="0" fillId="0" borderId="4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5" xfId="0" applyBorder="1"/>
    <xf numFmtId="1" fontId="0" fillId="0" borderId="5" xfId="0" applyNumberFormat="1" applyBorder="1"/>
    <xf numFmtId="165" fontId="0" fillId="0" borderId="5" xfId="0" applyNumberFormat="1" applyBorder="1"/>
    <xf numFmtId="0" fontId="0" fillId="0" borderId="0" xfId="0" applyAlignment="1">
      <alignment horizontal="right"/>
    </xf>
    <xf numFmtId="1" fontId="0" fillId="0" borderId="1" xfId="0" applyNumberFormat="1" applyBorder="1"/>
    <xf numFmtId="0" fontId="0" fillId="0" borderId="2" xfId="0" applyFill="1" applyBorder="1"/>
    <xf numFmtId="1" fontId="0" fillId="0" borderId="3" xfId="0" applyNumberFormat="1" applyBorder="1"/>
    <xf numFmtId="164" fontId="0" fillId="0" borderId="0" xfId="1" applyNumberFormat="1" applyFont="1"/>
    <xf numFmtId="0" fontId="0" fillId="0" borderId="3" xfId="0" applyFill="1" applyBorder="1"/>
    <xf numFmtId="0" fontId="4" fillId="0" borderId="0" xfId="0" applyFont="1" applyFill="1" applyBorder="1"/>
    <xf numFmtId="0" fontId="9" fillId="0" borderId="0" xfId="0" applyFont="1"/>
    <xf numFmtId="3" fontId="0" fillId="0" borderId="0" xfId="0" applyNumberFormat="1"/>
    <xf numFmtId="0" fontId="0" fillId="0" borderId="0" xfId="0" applyAlignment="1">
      <alignment horizontal="left" vertical="top"/>
    </xf>
    <xf numFmtId="0" fontId="10" fillId="0" borderId="0" xfId="0" applyFont="1"/>
    <xf numFmtId="3" fontId="10" fillId="0" borderId="0" xfId="0" applyNumberFormat="1" applyFont="1"/>
    <xf numFmtId="0" fontId="0" fillId="0" borderId="0" xfId="0" applyAlignment="1">
      <alignment horizontal="right" vertical="top"/>
    </xf>
    <xf numFmtId="1" fontId="0" fillId="3" borderId="4" xfId="0" applyNumberFormat="1" applyFill="1" applyBorder="1"/>
    <xf numFmtId="1" fontId="0" fillId="3" borderId="8" xfId="0" applyNumberFormat="1" applyFill="1" applyBorder="1"/>
    <xf numFmtId="1" fontId="0" fillId="3" borderId="9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3" borderId="7" xfId="0" applyNumberFormat="1" applyFill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1896B7E-4BC7-4DD1-8420-207C2D736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Purse Seine</a:t>
            </a:r>
          </a:p>
        </c:rich>
      </c:tx>
      <c:layout>
        <c:manualLayout>
          <c:xMode val="edge"/>
          <c:yMode val="edge"/>
          <c:x val="0.73908286255239874"/>
          <c:y val="4.695580100542351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24266108802819"/>
          <c:y val="3.3665411388793795E-2"/>
          <c:w val="0.83196632341373211"/>
          <c:h val="0.7845817547570477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Marine_Offshore!$D$3</c:f>
              <c:strCache>
                <c:ptCount val="1"/>
                <c:pt idx="0">
                  <c:v>Albacore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Marine_Offshore!$C$4:$C$29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Marine_Offshore!$D$4:$D$29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7-41C4-8FAA-6696CC7D1291}"/>
            </c:ext>
          </c:extLst>
        </c:ser>
        <c:ser>
          <c:idx val="2"/>
          <c:order val="1"/>
          <c:tx>
            <c:strRef>
              <c:f>Marine_Offshore!$E$3</c:f>
              <c:strCache>
                <c:ptCount val="1"/>
                <c:pt idx="0">
                  <c:v>Big Eye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Marine_Offshore!$C$4:$C$29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Marine_Offshore!$E$4:$E$29</c:f>
              <c:numCache>
                <c:formatCode>General</c:formatCode>
                <c:ptCount val="26"/>
                <c:pt idx="0">
                  <c:v>581</c:v>
                </c:pt>
                <c:pt idx="1">
                  <c:v>758</c:v>
                </c:pt>
                <c:pt idx="2">
                  <c:v>979</c:v>
                </c:pt>
                <c:pt idx="3">
                  <c:v>1094</c:v>
                </c:pt>
                <c:pt idx="4">
                  <c:v>339</c:v>
                </c:pt>
                <c:pt idx="5">
                  <c:v>574</c:v>
                </c:pt>
                <c:pt idx="6">
                  <c:v>982</c:v>
                </c:pt>
                <c:pt idx="7">
                  <c:v>1520</c:v>
                </c:pt>
                <c:pt idx="8">
                  <c:v>1077</c:v>
                </c:pt>
                <c:pt idx="9">
                  <c:v>1226</c:v>
                </c:pt>
                <c:pt idx="10">
                  <c:v>1264</c:v>
                </c:pt>
                <c:pt idx="11">
                  <c:v>1372</c:v>
                </c:pt>
                <c:pt idx="12">
                  <c:v>1260</c:v>
                </c:pt>
                <c:pt idx="13">
                  <c:v>2076</c:v>
                </c:pt>
                <c:pt idx="14">
                  <c:v>1515</c:v>
                </c:pt>
                <c:pt idx="15">
                  <c:v>473</c:v>
                </c:pt>
                <c:pt idx="16">
                  <c:v>566</c:v>
                </c:pt>
                <c:pt idx="17">
                  <c:v>987</c:v>
                </c:pt>
                <c:pt idx="18">
                  <c:v>1073</c:v>
                </c:pt>
                <c:pt idx="19">
                  <c:v>1029</c:v>
                </c:pt>
                <c:pt idx="20">
                  <c:v>1141</c:v>
                </c:pt>
                <c:pt idx="21">
                  <c:v>1745</c:v>
                </c:pt>
                <c:pt idx="22">
                  <c:v>1139</c:v>
                </c:pt>
                <c:pt idx="23">
                  <c:v>1638</c:v>
                </c:pt>
                <c:pt idx="24">
                  <c:v>1616</c:v>
                </c:pt>
                <c:pt idx="25">
                  <c:v>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87-41C4-8FAA-6696CC7D1291}"/>
            </c:ext>
          </c:extLst>
        </c:ser>
        <c:ser>
          <c:idx val="4"/>
          <c:order val="2"/>
          <c:tx>
            <c:strRef>
              <c:f>Marine_Offshore!$F$3</c:f>
              <c:strCache>
                <c:ptCount val="1"/>
                <c:pt idx="0">
                  <c:v>Skipjack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Marine_Offshore!$C$4:$C$29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Marine_Offshore!$F$4:$F$29</c:f>
              <c:numCache>
                <c:formatCode>General</c:formatCode>
                <c:ptCount val="26"/>
                <c:pt idx="0">
                  <c:v>8119</c:v>
                </c:pt>
                <c:pt idx="1">
                  <c:v>10543</c:v>
                </c:pt>
                <c:pt idx="2">
                  <c:v>11075</c:v>
                </c:pt>
                <c:pt idx="3">
                  <c:v>14014</c:v>
                </c:pt>
                <c:pt idx="4">
                  <c:v>4442</c:v>
                </c:pt>
                <c:pt idx="5">
                  <c:v>5059</c:v>
                </c:pt>
                <c:pt idx="6">
                  <c:v>3680</c:v>
                </c:pt>
                <c:pt idx="7">
                  <c:v>7102</c:v>
                </c:pt>
                <c:pt idx="8">
                  <c:v>5094</c:v>
                </c:pt>
                <c:pt idx="9">
                  <c:v>11330</c:v>
                </c:pt>
                <c:pt idx="10">
                  <c:v>9353</c:v>
                </c:pt>
                <c:pt idx="11">
                  <c:v>12351</c:v>
                </c:pt>
                <c:pt idx="12">
                  <c:v>19917</c:v>
                </c:pt>
                <c:pt idx="13">
                  <c:v>17793</c:v>
                </c:pt>
                <c:pt idx="14">
                  <c:v>19536</c:v>
                </c:pt>
                <c:pt idx="15">
                  <c:v>8055</c:v>
                </c:pt>
                <c:pt idx="16">
                  <c:v>10382</c:v>
                </c:pt>
                <c:pt idx="17">
                  <c:v>13067</c:v>
                </c:pt>
                <c:pt idx="18">
                  <c:v>13850</c:v>
                </c:pt>
                <c:pt idx="19">
                  <c:v>17177</c:v>
                </c:pt>
                <c:pt idx="20">
                  <c:v>19173</c:v>
                </c:pt>
                <c:pt idx="21">
                  <c:v>28305</c:v>
                </c:pt>
                <c:pt idx="22">
                  <c:v>19180</c:v>
                </c:pt>
                <c:pt idx="23">
                  <c:v>30181</c:v>
                </c:pt>
                <c:pt idx="24">
                  <c:v>45629</c:v>
                </c:pt>
                <c:pt idx="25">
                  <c:v>55229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87-41C4-8FAA-6696CC7D1291}"/>
            </c:ext>
          </c:extLst>
        </c:ser>
        <c:ser>
          <c:idx val="5"/>
          <c:order val="3"/>
          <c:tx>
            <c:strRef>
              <c:f>Marine_Offshore!$G$3</c:f>
              <c:strCache>
                <c:ptCount val="1"/>
                <c:pt idx="0">
                  <c:v>Yellowfin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Marine_Offshore!$C$4:$C$29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Marine_Offshore!$G$4:$G$29</c:f>
              <c:numCache>
                <c:formatCode>General</c:formatCode>
                <c:ptCount val="26"/>
                <c:pt idx="0">
                  <c:v>2615</c:v>
                </c:pt>
                <c:pt idx="1">
                  <c:v>4031</c:v>
                </c:pt>
                <c:pt idx="2">
                  <c:v>4753</c:v>
                </c:pt>
                <c:pt idx="3">
                  <c:v>5641</c:v>
                </c:pt>
                <c:pt idx="4">
                  <c:v>1774</c:v>
                </c:pt>
                <c:pt idx="5">
                  <c:v>1530</c:v>
                </c:pt>
                <c:pt idx="6">
                  <c:v>3139</c:v>
                </c:pt>
                <c:pt idx="7">
                  <c:v>4505</c:v>
                </c:pt>
                <c:pt idx="8">
                  <c:v>3866</c:v>
                </c:pt>
                <c:pt idx="9">
                  <c:v>7737</c:v>
                </c:pt>
                <c:pt idx="10">
                  <c:v>6037</c:v>
                </c:pt>
                <c:pt idx="11">
                  <c:v>5961</c:v>
                </c:pt>
                <c:pt idx="12">
                  <c:v>8719</c:v>
                </c:pt>
                <c:pt idx="13">
                  <c:v>7875</c:v>
                </c:pt>
                <c:pt idx="14">
                  <c:v>6970</c:v>
                </c:pt>
                <c:pt idx="15">
                  <c:v>1804</c:v>
                </c:pt>
                <c:pt idx="16">
                  <c:v>2549</c:v>
                </c:pt>
                <c:pt idx="17">
                  <c:v>4072</c:v>
                </c:pt>
                <c:pt idx="18">
                  <c:v>4213</c:v>
                </c:pt>
                <c:pt idx="19">
                  <c:v>4242</c:v>
                </c:pt>
                <c:pt idx="20">
                  <c:v>6191</c:v>
                </c:pt>
                <c:pt idx="21">
                  <c:v>6183</c:v>
                </c:pt>
                <c:pt idx="22">
                  <c:v>3863</c:v>
                </c:pt>
                <c:pt idx="23">
                  <c:v>6256</c:v>
                </c:pt>
                <c:pt idx="24">
                  <c:v>8498</c:v>
                </c:pt>
                <c:pt idx="25">
                  <c:v>12619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87-41C4-8FAA-6696CC7D1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33543016"/>
        <c:axId val="578976720"/>
      </c:barChart>
      <c:catAx>
        <c:axId val="633543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976720"/>
        <c:crosses val="autoZero"/>
        <c:auto val="1"/>
        <c:lblAlgn val="ctr"/>
        <c:lblOffset val="100"/>
        <c:noMultiLvlLbl val="0"/>
      </c:catAx>
      <c:valAx>
        <c:axId val="57897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Catch (mt)</a:t>
                </a:r>
              </a:p>
            </c:rich>
          </c:tx>
          <c:layout>
            <c:manualLayout>
              <c:xMode val="edge"/>
              <c:yMode val="edge"/>
              <c:x val="7.6875768757687576E-3"/>
              <c:y val="0.24387734716648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543016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67331195788892"/>
          <c:y val="3.4686147186147188E-2"/>
          <c:w val="0.75923342857766041"/>
          <c:h val="0.605816460442444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'By-catch'!$T$7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'By-catch'!$T$8:$T$11</c:f>
              <c:numCache>
                <c:formatCode>0</c:formatCode>
                <c:ptCount val="4"/>
                <c:pt idx="0">
                  <c:v>24.6</c:v>
                </c:pt>
                <c:pt idx="1">
                  <c:v>265.2</c:v>
                </c:pt>
                <c:pt idx="2">
                  <c:v>0.4</c:v>
                </c:pt>
                <c:pt idx="3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5-40F8-92B3-B73B3E89ED7C}"/>
            </c:ext>
          </c:extLst>
        </c:ser>
        <c:ser>
          <c:idx val="1"/>
          <c:order val="1"/>
          <c:tx>
            <c:strRef>
              <c:f>'By-catch'!$U$7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'By-catch'!$U$8:$U$11</c:f>
              <c:numCache>
                <c:formatCode>0</c:formatCode>
                <c:ptCount val="4"/>
                <c:pt idx="0">
                  <c:v>23</c:v>
                </c:pt>
                <c:pt idx="1">
                  <c:v>278.39999999999998</c:v>
                </c:pt>
                <c:pt idx="2">
                  <c:v>0.1</c:v>
                </c:pt>
                <c:pt idx="3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5-40F8-92B3-B73B3E89ED7C}"/>
            </c:ext>
          </c:extLst>
        </c:ser>
        <c:ser>
          <c:idx val="2"/>
          <c:order val="2"/>
          <c:tx>
            <c:strRef>
              <c:f>'By-catch'!$V$7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'By-catch'!$V$8:$V$11</c:f>
              <c:numCache>
                <c:formatCode>0</c:formatCode>
                <c:ptCount val="4"/>
                <c:pt idx="0">
                  <c:v>2.2999999999999998</c:v>
                </c:pt>
                <c:pt idx="1">
                  <c:v>191.4</c:v>
                </c:pt>
                <c:pt idx="2">
                  <c:v>0.1</c:v>
                </c:pt>
                <c:pt idx="3">
                  <c:v>14.9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F5-40F8-92B3-B73B3E89ED7C}"/>
            </c:ext>
          </c:extLst>
        </c:ser>
        <c:ser>
          <c:idx val="3"/>
          <c:order val="3"/>
          <c:tx>
            <c:strRef>
              <c:f>'By-catch'!$W$7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'By-catch'!$W$8:$W$11</c:f>
              <c:numCache>
                <c:formatCode>0</c:formatCode>
                <c:ptCount val="4"/>
                <c:pt idx="0">
                  <c:v>0.4</c:v>
                </c:pt>
                <c:pt idx="1">
                  <c:v>134.20000000000002</c:v>
                </c:pt>
                <c:pt idx="2">
                  <c:v>0.1</c:v>
                </c:pt>
                <c:pt idx="3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F5-40F8-92B3-B73B3E89ED7C}"/>
            </c:ext>
          </c:extLst>
        </c:ser>
        <c:ser>
          <c:idx val="4"/>
          <c:order val="4"/>
          <c:tx>
            <c:strRef>
              <c:f>'By-catch'!$X$7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'By-catch'!$X$8:$X$11</c:f>
              <c:numCache>
                <c:formatCode>0</c:formatCode>
                <c:ptCount val="4"/>
                <c:pt idx="0">
                  <c:v>0.1</c:v>
                </c:pt>
                <c:pt idx="1">
                  <c:v>526.30000000000007</c:v>
                </c:pt>
                <c:pt idx="2">
                  <c:v>8.6999999999999993</c:v>
                </c:pt>
                <c:pt idx="3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F5-40F8-92B3-B73B3E89ED7C}"/>
            </c:ext>
          </c:extLst>
        </c:ser>
        <c:ser>
          <c:idx val="5"/>
          <c:order val="5"/>
          <c:tx>
            <c:strRef>
              <c:f>'By-catch'!$Y$7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'By-catch'!$S$8:$S$11</c:f>
              <c:strCache>
                <c:ptCount val="4"/>
                <c:pt idx="0">
                  <c:v>Black Marlin</c:v>
                </c:pt>
                <c:pt idx="1">
                  <c:v>Blue Marlin</c:v>
                </c:pt>
                <c:pt idx="2">
                  <c:v>Striped Marlin</c:v>
                </c:pt>
                <c:pt idx="3">
                  <c:v>Swordfish</c:v>
                </c:pt>
              </c:strCache>
            </c:strRef>
          </c:cat>
          <c:val>
            <c:numRef>
              <c:f>'By-catch'!$Y$8:$Y$11</c:f>
              <c:numCache>
                <c:formatCode>0</c:formatCode>
                <c:ptCount val="4"/>
                <c:pt idx="0">
                  <c:v>8.8000000000000007</c:v>
                </c:pt>
                <c:pt idx="1">
                  <c:v>396.9</c:v>
                </c:pt>
                <c:pt idx="2">
                  <c:v>2.9000000000000004</c:v>
                </c:pt>
                <c:pt idx="3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F5-40F8-92B3-B73B3E89E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2129328"/>
        <c:axId val="562129656"/>
      </c:barChart>
      <c:catAx>
        <c:axId val="5621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2129656"/>
        <c:crosses val="autoZero"/>
        <c:auto val="1"/>
        <c:lblAlgn val="ctr"/>
        <c:lblOffset val="100"/>
        <c:noMultiLvlLbl val="0"/>
      </c:catAx>
      <c:valAx>
        <c:axId val="562129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Catch (mt)</a:t>
                </a:r>
              </a:p>
            </c:rich>
          </c:tx>
          <c:layout>
            <c:manualLayout>
              <c:xMode val="edge"/>
              <c:yMode val="edge"/>
              <c:x val="2.7700831024930747E-2"/>
              <c:y val="0.18515931247230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2129328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5564286285543947"/>
          <c:y val="6.1485070048062175E-2"/>
          <c:w val="0.1558426214728699"/>
          <c:h val="0.37844999488700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/>
              <a:t>Longline</a:t>
            </a:r>
          </a:p>
        </c:rich>
      </c:tx>
      <c:layout>
        <c:manualLayout>
          <c:xMode val="edge"/>
          <c:yMode val="edge"/>
          <c:x val="0.76463768115942043"/>
          <c:y val="5.000124588856773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86581364829396"/>
          <c:y val="4.8198619509577878E-2"/>
          <c:w val="0.85630085301837267"/>
          <c:h val="0.80342911210684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Marine_Offshore!$D$3</c:f>
              <c:strCache>
                <c:ptCount val="1"/>
                <c:pt idx="0">
                  <c:v>Albacore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Marine_Offshore!$C$30:$C$55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Marine_Offshore!$D$30:$D$55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40</c:v>
                </c:pt>
                <c:pt idx="19">
                  <c:v>49</c:v>
                </c:pt>
                <c:pt idx="20">
                  <c:v>30</c:v>
                </c:pt>
                <c:pt idx="21">
                  <c:v>300</c:v>
                </c:pt>
                <c:pt idx="22">
                  <c:v>750</c:v>
                </c:pt>
                <c:pt idx="23">
                  <c:v>435</c:v>
                </c:pt>
                <c:pt idx="24">
                  <c:v>206</c:v>
                </c:pt>
                <c:pt idx="25">
                  <c:v>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A-49AF-96BC-BB736CCFEB3A}"/>
            </c:ext>
          </c:extLst>
        </c:ser>
        <c:ser>
          <c:idx val="2"/>
          <c:order val="1"/>
          <c:tx>
            <c:strRef>
              <c:f>Marine_Offshore!$E$3</c:f>
              <c:strCache>
                <c:ptCount val="1"/>
                <c:pt idx="0">
                  <c:v>Big Eye 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Marine_Offshore!$C$30:$C$55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Marine_Offshore!$E$30:$E$55</c:f>
              <c:numCache>
                <c:formatCode>General</c:formatCode>
                <c:ptCount val="26"/>
                <c:pt idx="0">
                  <c:v>12</c:v>
                </c:pt>
                <c:pt idx="1">
                  <c:v>47</c:v>
                </c:pt>
                <c:pt idx="2">
                  <c:v>40</c:v>
                </c:pt>
                <c:pt idx="3">
                  <c:v>72</c:v>
                </c:pt>
                <c:pt idx="4">
                  <c:v>51</c:v>
                </c:pt>
                <c:pt idx="5">
                  <c:v>79</c:v>
                </c:pt>
                <c:pt idx="6">
                  <c:v>185</c:v>
                </c:pt>
                <c:pt idx="7">
                  <c:v>521</c:v>
                </c:pt>
                <c:pt idx="8">
                  <c:v>617</c:v>
                </c:pt>
                <c:pt idx="9">
                  <c:v>895</c:v>
                </c:pt>
                <c:pt idx="10">
                  <c:v>651</c:v>
                </c:pt>
                <c:pt idx="11">
                  <c:v>759</c:v>
                </c:pt>
                <c:pt idx="12">
                  <c:v>656</c:v>
                </c:pt>
                <c:pt idx="13">
                  <c:v>542</c:v>
                </c:pt>
                <c:pt idx="14">
                  <c:v>182</c:v>
                </c:pt>
                <c:pt idx="15">
                  <c:v>172</c:v>
                </c:pt>
                <c:pt idx="16">
                  <c:v>1395</c:v>
                </c:pt>
                <c:pt idx="17">
                  <c:v>970</c:v>
                </c:pt>
                <c:pt idx="18">
                  <c:v>1395</c:v>
                </c:pt>
                <c:pt idx="19">
                  <c:v>899</c:v>
                </c:pt>
                <c:pt idx="20">
                  <c:v>1500</c:v>
                </c:pt>
                <c:pt idx="21">
                  <c:v>1700</c:v>
                </c:pt>
                <c:pt idx="22">
                  <c:v>1270</c:v>
                </c:pt>
                <c:pt idx="23">
                  <c:v>1388</c:v>
                </c:pt>
                <c:pt idx="24">
                  <c:v>1473</c:v>
                </c:pt>
                <c:pt idx="25">
                  <c:v>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A-49AF-96BC-BB736CCFEB3A}"/>
            </c:ext>
          </c:extLst>
        </c:ser>
        <c:ser>
          <c:idx val="4"/>
          <c:order val="2"/>
          <c:tx>
            <c:strRef>
              <c:f>Marine_Offshore!$F$3</c:f>
              <c:strCache>
                <c:ptCount val="1"/>
                <c:pt idx="0">
                  <c:v>Skipjack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Marine_Offshore!$C$30:$C$55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Marine_Offshore!$F$30:$F$55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A-49AF-96BC-BB736CCFEB3A}"/>
            </c:ext>
          </c:extLst>
        </c:ser>
        <c:ser>
          <c:idx val="5"/>
          <c:order val="3"/>
          <c:tx>
            <c:strRef>
              <c:f>Marine_Offshore!$G$3</c:f>
              <c:strCache>
                <c:ptCount val="1"/>
                <c:pt idx="0">
                  <c:v>Yellowfin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numRef>
              <c:f>Marine_Offshore!$C$30:$C$55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Marine_Offshore!$G$30:$G$55</c:f>
              <c:numCache>
                <c:formatCode>General</c:formatCode>
                <c:ptCount val="26"/>
                <c:pt idx="0">
                  <c:v>11</c:v>
                </c:pt>
                <c:pt idx="1">
                  <c:v>93</c:v>
                </c:pt>
                <c:pt idx="2">
                  <c:v>61</c:v>
                </c:pt>
                <c:pt idx="3">
                  <c:v>117</c:v>
                </c:pt>
                <c:pt idx="4">
                  <c:v>153</c:v>
                </c:pt>
                <c:pt idx="5">
                  <c:v>152</c:v>
                </c:pt>
                <c:pt idx="6">
                  <c:v>267</c:v>
                </c:pt>
                <c:pt idx="7">
                  <c:v>530</c:v>
                </c:pt>
                <c:pt idx="8">
                  <c:v>225</c:v>
                </c:pt>
                <c:pt idx="9">
                  <c:v>495</c:v>
                </c:pt>
                <c:pt idx="10">
                  <c:v>338</c:v>
                </c:pt>
                <c:pt idx="11">
                  <c:v>164</c:v>
                </c:pt>
                <c:pt idx="12">
                  <c:v>276</c:v>
                </c:pt>
                <c:pt idx="13">
                  <c:v>185</c:v>
                </c:pt>
                <c:pt idx="14">
                  <c:v>99</c:v>
                </c:pt>
                <c:pt idx="15">
                  <c:v>270</c:v>
                </c:pt>
                <c:pt idx="16">
                  <c:v>548</c:v>
                </c:pt>
                <c:pt idx="17">
                  <c:v>328</c:v>
                </c:pt>
                <c:pt idx="18">
                  <c:v>583</c:v>
                </c:pt>
                <c:pt idx="19">
                  <c:v>406</c:v>
                </c:pt>
                <c:pt idx="20">
                  <c:v>750</c:v>
                </c:pt>
                <c:pt idx="21">
                  <c:v>750</c:v>
                </c:pt>
                <c:pt idx="22">
                  <c:v>850</c:v>
                </c:pt>
                <c:pt idx="23">
                  <c:v>971</c:v>
                </c:pt>
                <c:pt idx="24">
                  <c:v>963</c:v>
                </c:pt>
                <c:pt idx="25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A-49AF-96BC-BB736CCF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33543016"/>
        <c:axId val="578976720"/>
      </c:barChart>
      <c:catAx>
        <c:axId val="633543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976720"/>
        <c:crosses val="autoZero"/>
        <c:auto val="1"/>
        <c:lblAlgn val="ctr"/>
        <c:lblOffset val="100"/>
        <c:noMultiLvlLbl val="0"/>
      </c:catAx>
      <c:valAx>
        <c:axId val="57897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Catch (mt)</a:t>
                </a:r>
              </a:p>
            </c:rich>
          </c:tx>
          <c:layout>
            <c:manualLayout>
              <c:xMode val="edge"/>
              <c:yMode val="edge"/>
              <c:x val="6.1994985001874768E-3"/>
              <c:y val="0.270884351206711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3543016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8550081437448776"/>
          <c:y val="5.8839600868856909E-2"/>
          <c:w val="0.52543892950881144"/>
          <c:h val="0.125940266497366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Longline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67825896762904E-2"/>
          <c:y val="7.4219000531869458E-2"/>
          <c:w val="0.86987729658792656"/>
          <c:h val="0.90099644912461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Marine_Offshore!$B$30</c:f>
              <c:strCache>
                <c:ptCount val="1"/>
                <c:pt idx="0">
                  <c:v>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2150197119990612"/>
                  <c:y val="-0.261479024635125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Marine_Offshore!$C$30:$C$58</c:f>
              <c:numCache>
                <c:formatCode>General</c:formatCode>
                <c:ptCount val="2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Marine_Offshore!$J$30:$J$55</c:f>
              <c:numCache>
                <c:formatCode>General</c:formatCode>
                <c:ptCount val="26"/>
                <c:pt idx="0">
                  <c:v>23</c:v>
                </c:pt>
                <c:pt idx="1">
                  <c:v>140</c:v>
                </c:pt>
                <c:pt idx="2">
                  <c:v>101</c:v>
                </c:pt>
                <c:pt idx="3">
                  <c:v>192</c:v>
                </c:pt>
                <c:pt idx="4">
                  <c:v>204</c:v>
                </c:pt>
                <c:pt idx="5">
                  <c:v>231</c:v>
                </c:pt>
                <c:pt idx="6">
                  <c:v>453</c:v>
                </c:pt>
                <c:pt idx="7">
                  <c:v>1052</c:v>
                </c:pt>
                <c:pt idx="8">
                  <c:v>844</c:v>
                </c:pt>
                <c:pt idx="9">
                  <c:v>1395</c:v>
                </c:pt>
                <c:pt idx="10">
                  <c:v>992</c:v>
                </c:pt>
                <c:pt idx="11">
                  <c:v>923</c:v>
                </c:pt>
                <c:pt idx="12">
                  <c:v>933</c:v>
                </c:pt>
                <c:pt idx="13">
                  <c:v>727</c:v>
                </c:pt>
                <c:pt idx="14">
                  <c:v>281</c:v>
                </c:pt>
                <c:pt idx="15">
                  <c:v>442</c:v>
                </c:pt>
                <c:pt idx="16">
                  <c:v>1943</c:v>
                </c:pt>
                <c:pt idx="17">
                  <c:v>1298</c:v>
                </c:pt>
                <c:pt idx="18">
                  <c:v>2018</c:v>
                </c:pt>
                <c:pt idx="19">
                  <c:v>1354</c:v>
                </c:pt>
                <c:pt idx="20">
                  <c:v>2280</c:v>
                </c:pt>
                <c:pt idx="21">
                  <c:v>2750</c:v>
                </c:pt>
                <c:pt idx="22">
                  <c:v>2871</c:v>
                </c:pt>
                <c:pt idx="23">
                  <c:v>2795</c:v>
                </c:pt>
                <c:pt idx="24">
                  <c:v>2644</c:v>
                </c:pt>
                <c:pt idx="25">
                  <c:v>5455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9-4BC3-BB93-05063C9A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629443760"/>
        <c:axId val="629444088"/>
      </c:barChart>
      <c:catAx>
        <c:axId val="6294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4088"/>
        <c:crosses val="autoZero"/>
        <c:auto val="1"/>
        <c:lblAlgn val="ctr"/>
        <c:lblOffset val="100"/>
        <c:noMultiLvlLbl val="0"/>
      </c:catAx>
      <c:valAx>
        <c:axId val="629444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/>
              <a:t>Purse seine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42394490717045"/>
          <c:y val="0.10003554399220581"/>
          <c:w val="0.76815351062185067"/>
          <c:h val="0.685504982535756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Marine_Offshore!$B$4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8.6753119460359254E-2"/>
                  <c:y val="-0.2013320402196075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Marine_Offshore!$C$30:$C$58</c:f>
              <c:numCache>
                <c:formatCode>General</c:formatCode>
                <c:ptCount val="2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Marine_Offshore!$J$4:$J$29</c:f>
              <c:numCache>
                <c:formatCode>General</c:formatCode>
                <c:ptCount val="26"/>
                <c:pt idx="0">
                  <c:v>11315</c:v>
                </c:pt>
                <c:pt idx="1">
                  <c:v>15332</c:v>
                </c:pt>
                <c:pt idx="2">
                  <c:v>16807</c:v>
                </c:pt>
                <c:pt idx="3">
                  <c:v>20749</c:v>
                </c:pt>
                <c:pt idx="4">
                  <c:v>6555</c:v>
                </c:pt>
                <c:pt idx="5">
                  <c:v>7163</c:v>
                </c:pt>
                <c:pt idx="6">
                  <c:v>7801</c:v>
                </c:pt>
                <c:pt idx="7">
                  <c:v>13127</c:v>
                </c:pt>
                <c:pt idx="8">
                  <c:v>10037</c:v>
                </c:pt>
                <c:pt idx="9">
                  <c:v>20293</c:v>
                </c:pt>
                <c:pt idx="10">
                  <c:v>16654</c:v>
                </c:pt>
                <c:pt idx="11">
                  <c:v>19684</c:v>
                </c:pt>
                <c:pt idx="12">
                  <c:v>29896</c:v>
                </c:pt>
                <c:pt idx="13">
                  <c:v>27744</c:v>
                </c:pt>
                <c:pt idx="14">
                  <c:v>28021</c:v>
                </c:pt>
                <c:pt idx="15">
                  <c:v>10332</c:v>
                </c:pt>
                <c:pt idx="16">
                  <c:v>13497</c:v>
                </c:pt>
                <c:pt idx="17">
                  <c:v>18126</c:v>
                </c:pt>
                <c:pt idx="18">
                  <c:v>19136</c:v>
                </c:pt>
                <c:pt idx="19">
                  <c:v>22448</c:v>
                </c:pt>
                <c:pt idx="20">
                  <c:v>26505</c:v>
                </c:pt>
                <c:pt idx="21">
                  <c:v>36233</c:v>
                </c:pt>
                <c:pt idx="22">
                  <c:v>24182</c:v>
                </c:pt>
                <c:pt idx="23">
                  <c:v>38075</c:v>
                </c:pt>
                <c:pt idx="24">
                  <c:v>55743</c:v>
                </c:pt>
                <c:pt idx="25">
                  <c:v>71689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6E-4DFE-850B-8E31EB8DD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629443760"/>
        <c:axId val="629444088"/>
      </c:barChart>
      <c:catAx>
        <c:axId val="6294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4088"/>
        <c:crosses val="autoZero"/>
        <c:auto val="1"/>
        <c:lblAlgn val="ctr"/>
        <c:lblOffset val="100"/>
        <c:noMultiLvlLbl val="0"/>
      </c:catAx>
      <c:valAx>
        <c:axId val="629444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34426088895752"/>
          <c:y val="0.11057042859740498"/>
          <c:w val="0.72285433070866145"/>
          <c:h val="0.7118488760023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Marine_Offshore!$M$2</c:f>
              <c:strCache>
                <c:ptCount val="1"/>
                <c:pt idx="0">
                  <c:v>Total LL+PS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3.5996154550448638E-3"/>
                  <c:y val="-0.2139432730165304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Marine_Offshore!$C$30:$C$58</c:f>
              <c:numCache>
                <c:formatCode>General</c:formatCode>
                <c:ptCount val="2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Marine_Offshore!$M$3:$M$28</c:f>
              <c:numCache>
                <c:formatCode>General</c:formatCode>
                <c:ptCount val="26"/>
                <c:pt idx="0">
                  <c:v>11338</c:v>
                </c:pt>
                <c:pt idx="1">
                  <c:v>15472</c:v>
                </c:pt>
                <c:pt idx="2">
                  <c:v>16908</c:v>
                </c:pt>
                <c:pt idx="3">
                  <c:v>20941</c:v>
                </c:pt>
                <c:pt idx="4">
                  <c:v>6759</c:v>
                </c:pt>
                <c:pt idx="5">
                  <c:v>7394</c:v>
                </c:pt>
                <c:pt idx="6">
                  <c:v>8254</c:v>
                </c:pt>
                <c:pt idx="7">
                  <c:v>14179</c:v>
                </c:pt>
                <c:pt idx="8">
                  <c:v>10881</c:v>
                </c:pt>
                <c:pt idx="9">
                  <c:v>21688</c:v>
                </c:pt>
                <c:pt idx="10">
                  <c:v>17646</c:v>
                </c:pt>
                <c:pt idx="11">
                  <c:v>20607</c:v>
                </c:pt>
                <c:pt idx="12">
                  <c:v>30829</c:v>
                </c:pt>
                <c:pt idx="13">
                  <c:v>28471</c:v>
                </c:pt>
                <c:pt idx="14">
                  <c:v>28302</c:v>
                </c:pt>
                <c:pt idx="15">
                  <c:v>10774</c:v>
                </c:pt>
                <c:pt idx="16">
                  <c:v>15440</c:v>
                </c:pt>
                <c:pt idx="17">
                  <c:v>19424</c:v>
                </c:pt>
                <c:pt idx="18">
                  <c:v>21154</c:v>
                </c:pt>
                <c:pt idx="19">
                  <c:v>23802</c:v>
                </c:pt>
                <c:pt idx="20">
                  <c:v>28785</c:v>
                </c:pt>
                <c:pt idx="21">
                  <c:v>38983</c:v>
                </c:pt>
                <c:pt idx="22">
                  <c:v>27053</c:v>
                </c:pt>
                <c:pt idx="23">
                  <c:v>40870</c:v>
                </c:pt>
                <c:pt idx="24">
                  <c:v>58387</c:v>
                </c:pt>
                <c:pt idx="25" formatCode="_-* #,##0_-;\-* #,##0_-;_-* &quot;-&quot;??_-;_-@_-">
                  <c:v>77144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8-44C2-8CD9-42EB3D6B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629443760"/>
        <c:axId val="629444088"/>
      </c:barChart>
      <c:catAx>
        <c:axId val="62944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4088"/>
        <c:crosses val="autoZero"/>
        <c:auto val="1"/>
        <c:lblAlgn val="ctr"/>
        <c:lblOffset val="100"/>
        <c:noMultiLvlLbl val="0"/>
      </c:catAx>
      <c:valAx>
        <c:axId val="629444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44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5656678735584"/>
          <c:y val="3.4742471739100701E-2"/>
          <c:w val="0.75797149196521252"/>
          <c:h val="0.77049637996968312"/>
        </c:manualLayout>
      </c:layout>
      <c:lineChart>
        <c:grouping val="standard"/>
        <c:varyColors val="0"/>
        <c:ser>
          <c:idx val="0"/>
          <c:order val="0"/>
          <c:tx>
            <c:strRef>
              <c:f>[5]Press!$E$203</c:f>
              <c:strCache>
                <c:ptCount val="1"/>
                <c:pt idx="0">
                  <c:v>Total fish catch in FSM EEZ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[5]Press!$A$204:$A$222</c:f>
              <c:numCache>
                <c:formatCode>General</c:formatCode>
                <c:ptCount val="19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</c:numCache>
            </c:numRef>
          </c:cat>
          <c:val>
            <c:numRef>
              <c:f>[5]Press!$E$204:$E$222</c:f>
              <c:numCache>
                <c:formatCode>General</c:formatCode>
                <c:ptCount val="19"/>
                <c:pt idx="0">
                  <c:v>91037.808999999994</c:v>
                </c:pt>
                <c:pt idx="1">
                  <c:v>190287.709</c:v>
                </c:pt>
                <c:pt idx="2">
                  <c:v>144214.467</c:v>
                </c:pt>
                <c:pt idx="3">
                  <c:v>106659.992</c:v>
                </c:pt>
                <c:pt idx="4">
                  <c:v>82014.196000000011</c:v>
                </c:pt>
                <c:pt idx="5">
                  <c:v>231198.08100000001</c:v>
                </c:pt>
                <c:pt idx="6">
                  <c:v>152212.66699999999</c:v>
                </c:pt>
                <c:pt idx="7">
                  <c:v>236993.06599999999</c:v>
                </c:pt>
                <c:pt idx="8">
                  <c:v>216200.24400000001</c:v>
                </c:pt>
                <c:pt idx="9">
                  <c:v>163381.82499999998</c:v>
                </c:pt>
                <c:pt idx="10">
                  <c:v>100453.035</c:v>
                </c:pt>
                <c:pt idx="11">
                  <c:v>128063</c:v>
                </c:pt>
                <c:pt idx="12">
                  <c:v>152565</c:v>
                </c:pt>
                <c:pt idx="13">
                  <c:v>170401</c:v>
                </c:pt>
                <c:pt idx="14">
                  <c:v>164193</c:v>
                </c:pt>
                <c:pt idx="15">
                  <c:v>199998</c:v>
                </c:pt>
                <c:pt idx="16">
                  <c:v>144259.55317</c:v>
                </c:pt>
                <c:pt idx="17">
                  <c:v>157363.30790999997</c:v>
                </c:pt>
                <c:pt idx="18">
                  <c:v>271486.03346000001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7-4969-AAE5-EA78A17F4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303416"/>
        <c:axId val="619303744"/>
      </c:lineChart>
      <c:catAx>
        <c:axId val="619303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9303744"/>
        <c:crosses val="autoZero"/>
        <c:auto val="1"/>
        <c:lblAlgn val="ctr"/>
        <c:lblOffset val="100"/>
        <c:noMultiLvlLbl val="0"/>
      </c:catAx>
      <c:valAx>
        <c:axId val="619303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/>
                  <a:t>Total fish catch  (tonnes)</a:t>
                </a:r>
              </a:p>
            </c:rich>
          </c:tx>
          <c:layout>
            <c:manualLayout>
              <c:xMode val="edge"/>
              <c:yMode val="edge"/>
              <c:x val="1.5561264747515496E-2"/>
              <c:y val="1.970565428611528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9303416"/>
        <c:crosses val="autoZero"/>
        <c:crossBetween val="between"/>
      </c:valAx>
      <c:spPr>
        <a:noFill/>
        <a:ln w="3175">
          <a:solidFill>
            <a:schemeClr val="tx1">
              <a:lumMod val="65000"/>
              <a:lumOff val="3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78103764426708"/>
          <c:y val="7.7832665408976043E-2"/>
          <c:w val="0.80927677704670475"/>
          <c:h val="0.7785135296817336"/>
        </c:manualLayout>
      </c:layout>
      <c:lineChart>
        <c:grouping val="standard"/>
        <c:varyColors val="0"/>
        <c:ser>
          <c:idx val="0"/>
          <c:order val="0"/>
          <c:tx>
            <c:strRef>
              <c:f>[5]Press!$B$266</c:f>
              <c:strCache>
                <c:ptCount val="1"/>
                <c:pt idx="0">
                  <c:v>Domestic based Long Line</c:v>
                </c:pt>
              </c:strCache>
            </c:strRef>
          </c:tx>
          <c:spPr>
            <a:ln w="22225" cap="rnd">
              <a:solidFill>
                <a:schemeClr val="tx1">
                  <a:lumMod val="85000"/>
                  <a:lumOff val="1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[5]Press!$A$267:$A$282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[5]Press!$B$267:$B$282</c:f>
              <c:numCache>
                <c:formatCode>General</c:formatCode>
                <c:ptCount val="16"/>
                <c:pt idx="0">
                  <c:v>992</c:v>
                </c:pt>
                <c:pt idx="1">
                  <c:v>923</c:v>
                </c:pt>
                <c:pt idx="2">
                  <c:v>933</c:v>
                </c:pt>
                <c:pt idx="3">
                  <c:v>727</c:v>
                </c:pt>
                <c:pt idx="4">
                  <c:v>281</c:v>
                </c:pt>
                <c:pt idx="5">
                  <c:v>442</c:v>
                </c:pt>
                <c:pt idx="6">
                  <c:v>1943</c:v>
                </c:pt>
                <c:pt idx="7">
                  <c:v>1516</c:v>
                </c:pt>
                <c:pt idx="8">
                  <c:v>1582</c:v>
                </c:pt>
                <c:pt idx="9">
                  <c:v>2716</c:v>
                </c:pt>
                <c:pt idx="10">
                  <c:v>1722</c:v>
                </c:pt>
                <c:pt idx="11">
                  <c:v>3100.9</c:v>
                </c:pt>
                <c:pt idx="12">
                  <c:v>3188.6</c:v>
                </c:pt>
                <c:pt idx="13">
                  <c:v>3194.8</c:v>
                </c:pt>
                <c:pt idx="14">
                  <c:v>2868.6</c:v>
                </c:pt>
                <c:pt idx="15">
                  <c:v>6018.1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C-48D7-889E-E85C8620C171}"/>
            </c:ext>
          </c:extLst>
        </c:ser>
        <c:ser>
          <c:idx val="1"/>
          <c:order val="1"/>
          <c:tx>
            <c:strRef>
              <c:f>[5]Press!$C$266</c:f>
              <c:strCache>
                <c:ptCount val="1"/>
                <c:pt idx="0">
                  <c:v>FSM Flag Purse-Seine</c:v>
                </c:pt>
              </c:strCache>
            </c:strRef>
          </c:tx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[5]Press!$A$267:$A$282</c:f>
              <c:numCache>
                <c:formatCode>General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[5]Press!$C$267:$C$282</c:f>
              <c:numCache>
                <c:formatCode>General</c:formatCode>
                <c:ptCount val="16"/>
                <c:pt idx="0">
                  <c:v>16654</c:v>
                </c:pt>
                <c:pt idx="1">
                  <c:v>19684</c:v>
                </c:pt>
                <c:pt idx="2">
                  <c:v>29896</c:v>
                </c:pt>
                <c:pt idx="3">
                  <c:v>27744</c:v>
                </c:pt>
                <c:pt idx="4">
                  <c:v>28021</c:v>
                </c:pt>
                <c:pt idx="5">
                  <c:v>10332</c:v>
                </c:pt>
                <c:pt idx="6">
                  <c:v>13497</c:v>
                </c:pt>
                <c:pt idx="7">
                  <c:v>18394</c:v>
                </c:pt>
                <c:pt idx="8">
                  <c:v>19328</c:v>
                </c:pt>
                <c:pt idx="9">
                  <c:v>18364</c:v>
                </c:pt>
                <c:pt idx="10">
                  <c:v>20423</c:v>
                </c:pt>
                <c:pt idx="11">
                  <c:v>39197.300000000003</c:v>
                </c:pt>
                <c:pt idx="12">
                  <c:v>31189.3</c:v>
                </c:pt>
                <c:pt idx="13">
                  <c:v>37328.300000000003</c:v>
                </c:pt>
                <c:pt idx="14">
                  <c:v>53176.1</c:v>
                </c:pt>
                <c:pt idx="15">
                  <c:v>71665.7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C-48D7-889E-E85C8620C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260464"/>
        <c:axId val="798262104"/>
      </c:lineChart>
      <c:catAx>
        <c:axId val="79826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8262104"/>
        <c:crosses val="autoZero"/>
        <c:auto val="1"/>
        <c:lblAlgn val="ctr"/>
        <c:lblOffset val="100"/>
        <c:noMultiLvlLbl val="0"/>
      </c:catAx>
      <c:valAx>
        <c:axId val="798262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 fish catch (Tonnes)</a:t>
                </a:r>
              </a:p>
            </c:rich>
          </c:tx>
          <c:layout>
            <c:manualLayout>
              <c:xMode val="edge"/>
              <c:yMode val="edge"/>
              <c:x val="2.6423614856362132E-2"/>
              <c:y val="0.186695960162534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98260464"/>
        <c:crosses val="autoZero"/>
        <c:crossBetween val="between"/>
      </c:valAx>
      <c:spPr>
        <a:noFill/>
        <a:ln w="3175"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7644396343362312"/>
          <c:y val="9.2785828757578376E-2"/>
          <c:w val="0.78243654222449954"/>
          <c:h val="6.7918628181283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'By-catch'!$P$34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'By-catch'!$O$35:$O$37</c:f>
              <c:strCache>
                <c:ptCount val="3"/>
                <c:pt idx="0">
                  <c:v>Sea turtles</c:v>
                </c:pt>
                <c:pt idx="1">
                  <c:v>Marine mammals</c:v>
                </c:pt>
                <c:pt idx="2">
                  <c:v>Sea birds</c:v>
                </c:pt>
              </c:strCache>
            </c:strRef>
          </c:cat>
          <c:val>
            <c:numRef>
              <c:f>'By-catch'!$P$35:$P$37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F-419F-B490-D6E644683369}"/>
            </c:ext>
          </c:extLst>
        </c:ser>
        <c:ser>
          <c:idx val="1"/>
          <c:order val="1"/>
          <c:tx>
            <c:strRef>
              <c:f>'By-catch'!$Q$34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'By-catch'!$O$35:$O$37</c:f>
              <c:strCache>
                <c:ptCount val="3"/>
                <c:pt idx="0">
                  <c:v>Sea turtles</c:v>
                </c:pt>
                <c:pt idx="1">
                  <c:v>Marine mammals</c:v>
                </c:pt>
                <c:pt idx="2">
                  <c:v>Sea birds</c:v>
                </c:pt>
              </c:strCache>
            </c:strRef>
          </c:cat>
          <c:val>
            <c:numRef>
              <c:f>'By-catch'!$Q$35:$Q$37</c:f>
              <c:numCache>
                <c:formatCode>General</c:formatCode>
                <c:ptCount val="3"/>
                <c:pt idx="0">
                  <c:v>5</c:v>
                </c:pt>
                <c:pt idx="1">
                  <c:v>40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F-419F-B490-D6E64468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869360"/>
        <c:axId val="433969752"/>
      </c:barChart>
      <c:catAx>
        <c:axId val="659869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3969752"/>
        <c:crosses val="autoZero"/>
        <c:auto val="1"/>
        <c:lblAlgn val="ctr"/>
        <c:lblOffset val="100"/>
        <c:noMultiLvlLbl val="0"/>
      </c:catAx>
      <c:valAx>
        <c:axId val="433969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Number of SSI</a:t>
                </a:r>
              </a:p>
            </c:rich>
          </c:tx>
          <c:layout>
            <c:manualLayout>
              <c:xMode val="edge"/>
              <c:yMode val="edge"/>
              <c:x val="2.1701320538057744E-2"/>
              <c:y val="0.28472457297977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9869360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9912688648293961"/>
          <c:y val="0.11294402062670515"/>
          <c:w val="0.12535720144356957"/>
          <c:h val="0.19624587425014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767331195788892"/>
          <c:y val="3.4686147186147188E-2"/>
          <c:w val="0.75923342857766041"/>
          <c:h val="0.605816460442444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'By-catch'!$T$7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'By-catch'!$T$12:$T$18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2-432C-9939-8834BC6E3C38}"/>
            </c:ext>
          </c:extLst>
        </c:ser>
        <c:ser>
          <c:idx val="1"/>
          <c:order val="1"/>
          <c:tx>
            <c:strRef>
              <c:f>'By-catch'!$U$7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'By-catch'!$U$12:$U$18</c:f>
              <c:numCache>
                <c:formatCode>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62-432C-9939-8834BC6E3C38}"/>
            </c:ext>
          </c:extLst>
        </c:ser>
        <c:ser>
          <c:idx val="2"/>
          <c:order val="2"/>
          <c:tx>
            <c:strRef>
              <c:f>'By-catch'!$V$7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'By-catch'!$V$12:$V$18</c:f>
              <c:numCache>
                <c:formatCode>0</c:formatCode>
                <c:ptCount val="7"/>
                <c:pt idx="0">
                  <c:v>0.4</c:v>
                </c:pt>
                <c:pt idx="1">
                  <c:v>4.5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0.5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62-432C-9939-8834BC6E3C38}"/>
            </c:ext>
          </c:extLst>
        </c:ser>
        <c:ser>
          <c:idx val="3"/>
          <c:order val="3"/>
          <c:tx>
            <c:strRef>
              <c:f>'By-catch'!$W$7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'By-catch'!$W$12:$W$18</c:f>
              <c:numCache>
                <c:formatCode>0</c:formatCode>
                <c:ptCount val="7"/>
                <c:pt idx="0">
                  <c:v>0.7</c:v>
                </c:pt>
                <c:pt idx="1">
                  <c:v>10.4</c:v>
                </c:pt>
                <c:pt idx="2">
                  <c:v>0.5</c:v>
                </c:pt>
                <c:pt idx="3" formatCode="General">
                  <c:v>0.1</c:v>
                </c:pt>
                <c:pt idx="4" formatCode="General">
                  <c:v>0.1</c:v>
                </c:pt>
                <c:pt idx="5" formatCode="General">
                  <c:v>0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2-432C-9939-8834BC6E3C38}"/>
            </c:ext>
          </c:extLst>
        </c:ser>
        <c:ser>
          <c:idx val="4"/>
          <c:order val="4"/>
          <c:tx>
            <c:strRef>
              <c:f>'By-catch'!$X$7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'By-catch'!$X$12:$X$18</c:f>
              <c:numCache>
                <c:formatCode>0</c:formatCode>
                <c:ptCount val="7"/>
                <c:pt idx="0">
                  <c:v>2.2000000000000002</c:v>
                </c:pt>
                <c:pt idx="1">
                  <c:v>69</c:v>
                </c:pt>
                <c:pt idx="2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32C-9939-8834BC6E3C38}"/>
            </c:ext>
          </c:extLst>
        </c:ser>
        <c:ser>
          <c:idx val="5"/>
          <c:order val="5"/>
          <c:tx>
            <c:strRef>
              <c:f>'By-catch'!$Y$7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'By-catch'!$S$12:$S$18</c:f>
              <c:strCache>
                <c:ptCount val="7"/>
                <c:pt idx="0">
                  <c:v>Blue shark</c:v>
                </c:pt>
                <c:pt idx="1">
                  <c:v>Silky shark</c:v>
                </c:pt>
                <c:pt idx="2">
                  <c:v>Hammerhead shark</c:v>
                </c:pt>
                <c:pt idx="3">
                  <c:v>Mako shark</c:v>
                </c:pt>
                <c:pt idx="4">
                  <c:v>Oceanic whitetip</c:v>
                </c:pt>
                <c:pt idx="5">
                  <c:v>Whale shark</c:v>
                </c:pt>
                <c:pt idx="6">
                  <c:v>Thresher shark</c:v>
                </c:pt>
              </c:strCache>
            </c:strRef>
          </c:cat>
          <c:val>
            <c:numRef>
              <c:f>'By-catch'!$Y$12:$Y$18</c:f>
              <c:numCache>
                <c:formatCode>0</c:formatCode>
                <c:ptCount val="7"/>
                <c:pt idx="0">
                  <c:v>155.1</c:v>
                </c:pt>
                <c:pt idx="1">
                  <c:v>149.1</c:v>
                </c:pt>
                <c:pt idx="2">
                  <c:v>0</c:v>
                </c:pt>
                <c:pt idx="3" formatCode="General">
                  <c:v>4</c:v>
                </c:pt>
                <c:pt idx="4" formatCode="General">
                  <c:v>99</c:v>
                </c:pt>
                <c:pt idx="5" formatCode="General">
                  <c:v>0</c:v>
                </c:pt>
                <c:pt idx="6" formatCode="General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62-432C-9939-8834BC6E3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2129328"/>
        <c:axId val="562129656"/>
      </c:barChart>
      <c:catAx>
        <c:axId val="56212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2129656"/>
        <c:crosses val="autoZero"/>
        <c:auto val="1"/>
        <c:lblAlgn val="ctr"/>
        <c:lblOffset val="100"/>
        <c:noMultiLvlLbl val="0"/>
      </c:catAx>
      <c:valAx>
        <c:axId val="562129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>
                    <a:latin typeface="Arial" panose="020B0604020202020204" pitchFamily="34" charset="0"/>
                    <a:cs typeface="Arial" panose="020B0604020202020204" pitchFamily="34" charset="0"/>
                  </a:rPr>
                  <a:t>Catch (mt)</a:t>
                </a:r>
              </a:p>
            </c:rich>
          </c:tx>
          <c:layout>
            <c:manualLayout>
              <c:xMode val="edge"/>
              <c:yMode val="edge"/>
              <c:x val="4.8476454293628811E-2"/>
              <c:y val="0.19598182329481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2129328"/>
        <c:crosses val="autoZero"/>
        <c:crossBetween val="between"/>
      </c:valAx>
      <c:spPr>
        <a:noFill/>
        <a:ln>
          <a:solidFill>
            <a:schemeClr val="tx1">
              <a:lumMod val="65000"/>
              <a:lumOff val="3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5564286285543947"/>
          <c:y val="6.1485070048062175E-2"/>
          <c:w val="0.1558426214728699"/>
          <c:h val="0.378449994887002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347557</xdr:colOff>
      <xdr:row>1</xdr:row>
      <xdr:rowOff>53339</xdr:rowOff>
    </xdr:from>
    <xdr:to>
      <xdr:col>21</xdr:col>
      <xdr:colOff>169333</xdr:colOff>
      <xdr:row>13</xdr:row>
      <xdr:rowOff>93132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6BDD12-FE8F-4244-A93C-A881338A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368300</xdr:colOff>
      <xdr:row>13</xdr:row>
      <xdr:rowOff>91863</xdr:rowOff>
    </xdr:from>
    <xdr:to>
      <xdr:col>21</xdr:col>
      <xdr:colOff>311150</xdr:colOff>
      <xdr:row>26</xdr:row>
      <xdr:rowOff>27516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7F1890-3D84-4A15-B37C-578D3378F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499532</xdr:colOff>
      <xdr:row>38</xdr:row>
      <xdr:rowOff>154517</xdr:rowOff>
    </xdr:from>
    <xdr:to>
      <xdr:col>16</xdr:col>
      <xdr:colOff>110065</xdr:colOff>
      <xdr:row>47</xdr:row>
      <xdr:rowOff>135466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333672-A2B4-4910-A1E5-0374C6449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510116</xdr:colOff>
      <xdr:row>28</xdr:row>
      <xdr:rowOff>177800</xdr:rowOff>
    </xdr:from>
    <xdr:to>
      <xdr:col>16</xdr:col>
      <xdr:colOff>127000</xdr:colOff>
      <xdr:row>38</xdr:row>
      <xdr:rowOff>118532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4562F2-C179-4326-9E6C-37E9AC5CD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491067</xdr:colOff>
      <xdr:row>28</xdr:row>
      <xdr:rowOff>152399</xdr:rowOff>
    </xdr:from>
    <xdr:to>
      <xdr:col>20</xdr:col>
      <xdr:colOff>237067</xdr:colOff>
      <xdr:row>38</xdr:row>
      <xdr:rowOff>110065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AFAB3C-A441-4B55-8999-DC114AD3B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200</xdr:row>
      <xdr:rowOff>174839</xdr:rowOff>
    </xdr:from>
    <xdr:to>
      <xdr:col>8</xdr:col>
      <xdr:colOff>396240</xdr:colOff>
      <xdr:row>218</xdr:row>
      <xdr:rowOff>167640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CFE00F6-E31E-450F-91C5-0FEC0F54A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243</xdr:row>
      <xdr:rowOff>167641</xdr:rowOff>
    </xdr:from>
    <xdr:to>
      <xdr:col>8</xdr:col>
      <xdr:colOff>502920</xdr:colOff>
      <xdr:row>262</xdr:row>
      <xdr:rowOff>167640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7ACDD60-6DC3-4B6F-BACA-43AEC4890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472440</xdr:colOff>
      <xdr:row>47</xdr:row>
      <xdr:rowOff>64770</xdr:rowOff>
    </xdr:from>
    <xdr:to>
      <xdr:col>21</xdr:col>
      <xdr:colOff>358140</xdr:colOff>
      <xdr:row>67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0BA71B-4E10-41DC-A7A7-039A72B38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472440</xdr:colOff>
      <xdr:row>4</xdr:row>
      <xdr:rowOff>152400</xdr:rowOff>
    </xdr:from>
    <xdr:to>
      <xdr:col>35</xdr:col>
      <xdr:colOff>487680</xdr:colOff>
      <xdr:row>30</xdr:row>
      <xdr:rowOff>91440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190E70-4B04-47DC-8825-CBD8EDDDB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571500</xdr:colOff>
      <xdr:row>31</xdr:row>
      <xdr:rowOff>38100</xdr:rowOff>
    </xdr:from>
    <xdr:to>
      <xdr:col>35</xdr:col>
      <xdr:colOff>586740</xdr:colOff>
      <xdr:row>57</xdr:row>
      <xdr:rowOff>53340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4F25C80-4117-492B-AB1B-321A7B3C5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p\KimR$\My%20Documents\xl%20stuff\PYRAM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WBOP9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COD/Main/CDC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BASE_SOE_0809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RAMID"/>
      <sheetName val="GRAPH3"/>
      <sheetName val="GRAPH2"/>
      <sheetName val="GRAPH1"/>
    </sheetNames>
    <sheetDataSet>
      <sheetData sheetId="0" refreshError="1">
        <row r="1">
          <cell r="A1" t="str">
            <v>Table</v>
          </cell>
        </row>
        <row r="184">
          <cell r="A184" t="str">
            <v>0-4</v>
          </cell>
          <cell r="B184">
            <v>15.564337483590073</v>
          </cell>
          <cell r="C184">
            <v>14.944044267261317</v>
          </cell>
          <cell r="D184">
            <v>7.4453595975015752</v>
          </cell>
        </row>
        <row r="185">
          <cell r="A185" t="str">
            <v>5-9</v>
          </cell>
          <cell r="B185">
            <v>15.785675600616088</v>
          </cell>
          <cell r="C185">
            <v>13.125198863104645</v>
          </cell>
          <cell r="D185">
            <v>7.5512389435148597</v>
          </cell>
        </row>
        <row r="186">
          <cell r="A186" t="str">
            <v>10-14</v>
          </cell>
          <cell r="B186">
            <v>12.676992134168875</v>
          </cell>
          <cell r="C186">
            <v>9.1270477886422761</v>
          </cell>
          <cell r="D186">
            <v>6.0641684975733003</v>
          </cell>
        </row>
        <row r="187">
          <cell r="A187" t="str">
            <v>15-19</v>
          </cell>
          <cell r="B187">
            <v>7.3529229533422313</v>
          </cell>
          <cell r="C187">
            <v>6.4082047908962814</v>
          </cell>
          <cell r="D187">
            <v>3.5173456973723161</v>
          </cell>
        </row>
        <row r="188">
          <cell r="A188" t="str">
            <v>20-24</v>
          </cell>
          <cell r="B188">
            <v>7.6951897501463318</v>
          </cell>
          <cell r="C188">
            <v>8.1590690933981467</v>
          </cell>
          <cell r="D188">
            <v>3.6810725108764744</v>
          </cell>
        </row>
        <row r="189">
          <cell r="A189" t="str">
            <v>25-29</v>
          </cell>
          <cell r="B189">
            <v>8.0759437940407448</v>
          </cell>
          <cell r="C189">
            <v>9.0895144665388603</v>
          </cell>
          <cell r="D189">
            <v>3.8632100916110015</v>
          </cell>
        </row>
        <row r="190">
          <cell r="A190" t="str">
            <v>30-34</v>
          </cell>
          <cell r="B190">
            <v>7.255174092834447</v>
          </cell>
          <cell r="C190">
            <v>9.0593674883222235</v>
          </cell>
          <cell r="D190">
            <v>3.4705865328724599</v>
          </cell>
        </row>
        <row r="191">
          <cell r="A191" t="str">
            <v>35-39</v>
          </cell>
          <cell r="B191">
            <v>7.3227818990394953</v>
          </cell>
          <cell r="C191">
            <v>7.933936005518702</v>
          </cell>
          <cell r="D191">
            <v>3.5029274165962607</v>
          </cell>
        </row>
        <row r="192">
          <cell r="A192" t="str">
            <v>40-44</v>
          </cell>
          <cell r="B192">
            <v>5.8394192507670111</v>
          </cell>
          <cell r="C192">
            <v>6.467863722289513</v>
          </cell>
          <cell r="D192">
            <v>2.7933457629258056</v>
          </cell>
        </row>
        <row r="193">
          <cell r="A193" t="str">
            <v>45-49</v>
          </cell>
          <cell r="B193">
            <v>4.6776219254848996</v>
          </cell>
          <cell r="C193">
            <v>4.6615851294515256</v>
          </cell>
          <cell r="D193">
            <v>2.2375881615977198</v>
          </cell>
        </row>
        <row r="194">
          <cell r="A194" t="str">
            <v>50-54</v>
          </cell>
          <cell r="B194">
            <v>2.3282597714236566</v>
          </cell>
          <cell r="C194">
            <v>2.9852192908575113</v>
          </cell>
          <cell r="D194">
            <v>1.1137468108053072</v>
          </cell>
        </row>
        <row r="195">
          <cell r="A195" t="str">
            <v>55-59</v>
          </cell>
          <cell r="B195">
            <v>1.457522252262037</v>
          </cell>
          <cell r="C195">
            <v>2.1074475736695892</v>
          </cell>
          <cell r="D195">
            <v>0.69722063665688361</v>
          </cell>
        </row>
        <row r="196">
          <cell r="A196" t="str">
            <v>60-64</v>
          </cell>
          <cell r="B196">
            <v>1.6949696147557773</v>
          </cell>
          <cell r="C196">
            <v>2.8871914780976522</v>
          </cell>
          <cell r="D196">
            <v>0.81080600456015173</v>
          </cell>
        </row>
        <row r="197">
          <cell r="A197" t="str">
            <v>65-69</v>
          </cell>
          <cell r="B197">
            <v>1.2014872988439975</v>
          </cell>
          <cell r="C197">
            <v>1.5100561228445912</v>
          </cell>
          <cell r="D197">
            <v>0.57474370503440342</v>
          </cell>
        </row>
        <row r="198">
          <cell r="A198" t="str">
            <v>70-74</v>
          </cell>
          <cell r="B198">
            <v>0.6235954523818722</v>
          </cell>
          <cell r="C198">
            <v>0.85798567383509672</v>
          </cell>
          <cell r="D198">
            <v>0.29830324556023302</v>
          </cell>
        </row>
        <row r="199">
          <cell r="A199" t="str">
            <v>75-79</v>
          </cell>
          <cell r="B199">
            <v>0.24309653228445866</v>
          </cell>
          <cell r="C199">
            <v>0.36293352156812414</v>
          </cell>
          <cell r="D199">
            <v>0.11628770589636203</v>
          </cell>
        </row>
        <row r="200">
          <cell r="A200" t="str">
            <v>80-84</v>
          </cell>
          <cell r="B200">
            <v>0.10933877014293493</v>
          </cell>
          <cell r="C200">
            <v>0.16711185264210524</v>
          </cell>
          <cell r="D200">
            <v>5.2303315995365231E-2</v>
          </cell>
        </row>
        <row r="201">
          <cell r="A201" t="str">
            <v>85-89</v>
          </cell>
          <cell r="B201">
            <v>5.4669385071467465E-2</v>
          </cell>
          <cell r="C201">
            <v>8.3555926321052618E-2</v>
          </cell>
          <cell r="D201">
            <v>2.6151657997682615E-2</v>
          </cell>
        </row>
        <row r="202">
          <cell r="A202" t="str">
            <v>90-94</v>
          </cell>
          <cell r="B202">
            <v>2.7334692535733732E-2</v>
          </cell>
          <cell r="C202">
            <v>4.1777963160526309E-2</v>
          </cell>
          <cell r="D202">
            <v>1.3075828998841308E-2</v>
          </cell>
        </row>
        <row r="203">
          <cell r="A203" t="str">
            <v>95+</v>
          </cell>
          <cell r="B203">
            <v>1.3667346267866866E-2</v>
          </cell>
          <cell r="C203">
            <v>2.0888981580263154E-2</v>
          </cell>
          <cell r="D203">
            <v>6.5379144994206538E-3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</sheetNames>
    <sheetDataSet>
      <sheetData sheetId="0" refreshError="1"/>
      <sheetData sheetId="1" refreshError="1"/>
      <sheetData sheetId="2" refreshError="1"/>
      <sheetData sheetId="3" refreshError="1">
        <row r="109">
          <cell r="A109" t="str">
            <v>||~</v>
          </cell>
          <cell r="B109" t="str">
            <v xml:space="preserve">       Of which:  Relief operations</v>
          </cell>
          <cell r="F109" t="str">
            <v xml:space="preserve">... </v>
          </cell>
          <cell r="G109" t="str">
            <v xml:space="preserve">... </v>
          </cell>
          <cell r="H109">
            <v>85</v>
          </cell>
          <cell r="I109">
            <v>85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96">
          <cell r="A196" t="str">
            <v>||~</v>
          </cell>
          <cell r="B196" t="str">
            <v xml:space="preserve">        Inflows</v>
          </cell>
          <cell r="D196" t="str">
            <v xml:space="preserve">       Entrées</v>
          </cell>
          <cell r="F196">
            <v>386.45711556287046</v>
          </cell>
          <cell r="G196">
            <v>275.07819505856389</v>
          </cell>
          <cell r="H196">
            <v>96.210247639030925</v>
          </cell>
          <cell r="I196">
            <v>214.23485763380796</v>
          </cell>
          <cell r="J196">
            <v>311.39712555461625</v>
          </cell>
          <cell r="K196">
            <v>142.56596368287362</v>
          </cell>
          <cell r="L196">
            <v>153.93119139978353</v>
          </cell>
          <cell r="M196">
            <v>160.74621300797173</v>
          </cell>
        </row>
        <row r="197">
          <cell r="A197" t="str">
            <v>||~</v>
          </cell>
          <cell r="B197" t="str">
            <v xml:space="preserve">        Outflows</v>
          </cell>
          <cell r="D197" t="str">
            <v xml:space="preserve">       Sorties</v>
          </cell>
          <cell r="F197">
            <v>-49.85634799900005</v>
          </cell>
          <cell r="G197">
            <v>-358.85835599010619</v>
          </cell>
          <cell r="H197">
            <v>-251.97922000698577</v>
          </cell>
          <cell r="I197">
            <v>-487.37854830118727</v>
          </cell>
          <cell r="J197">
            <v>-530.74050395093718</v>
          </cell>
          <cell r="K197">
            <v>-374.47048147448794</v>
          </cell>
          <cell r="L197">
            <v>-384.84426829995431</v>
          </cell>
          <cell r="M197">
            <v>-368.61727741241879</v>
          </cell>
        </row>
        <row r="208">
          <cell r="A208" t="str">
            <v>||~</v>
          </cell>
          <cell r="B208" t="str">
            <v xml:space="preserve">        SAF drawings</v>
          </cell>
          <cell r="D208" t="str">
            <v xml:space="preserve">            Prêts FAS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 t="str">
            <v>||~</v>
          </cell>
          <cell r="B209" t="str">
            <v xml:space="preserve">        Purchases (GRA)</v>
          </cell>
          <cell r="D209" t="str">
            <v xml:space="preserve">            Achats (CRG)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7">
          <cell r="A217" t="str">
            <v>||~</v>
          </cell>
        </row>
        <row r="218">
          <cell r="A218" t="str">
            <v>||~</v>
          </cell>
          <cell r="B218" t="str">
            <v>Financing gap</v>
          </cell>
          <cell r="D218" t="str">
            <v>Ecart de financement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#REF!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1_Pop"/>
      <sheetName val="D2_Geo"/>
      <sheetName val="D3_Econ"/>
      <sheetName val="D3_Tech"/>
      <sheetName val="D4_Trad"/>
      <sheetName val="D5_CC"/>
      <sheetName val="Press"/>
      <sheetName val="Land"/>
      <sheetName val="Water"/>
      <sheetName val="Built Environ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3">
          <cell r="E203" t="str">
            <v>Total fish catch in FSM EEZ</v>
          </cell>
        </row>
        <row r="204">
          <cell r="A204">
            <v>1998</v>
          </cell>
          <cell r="E204">
            <v>91037.808999999994</v>
          </cell>
        </row>
        <row r="205">
          <cell r="A205">
            <v>1999</v>
          </cell>
          <cell r="E205">
            <v>190287.709</v>
          </cell>
        </row>
        <row r="206">
          <cell r="A206">
            <v>2000</v>
          </cell>
          <cell r="E206">
            <v>144214.467</v>
          </cell>
        </row>
        <row r="207">
          <cell r="A207">
            <v>2001</v>
          </cell>
          <cell r="E207">
            <v>106659.992</v>
          </cell>
        </row>
        <row r="208">
          <cell r="A208">
            <v>2002</v>
          </cell>
          <cell r="E208">
            <v>82014.196000000011</v>
          </cell>
        </row>
        <row r="209">
          <cell r="A209">
            <v>2003</v>
          </cell>
          <cell r="E209">
            <v>231198.08100000001</v>
          </cell>
        </row>
        <row r="210">
          <cell r="A210">
            <v>2004</v>
          </cell>
          <cell r="E210">
            <v>152212.66699999999</v>
          </cell>
        </row>
        <row r="211">
          <cell r="A211">
            <v>2005</v>
          </cell>
          <cell r="E211">
            <v>236993.06599999999</v>
          </cell>
        </row>
        <row r="212">
          <cell r="A212">
            <v>2006</v>
          </cell>
          <cell r="E212">
            <v>216200.24400000001</v>
          </cell>
        </row>
        <row r="213">
          <cell r="A213">
            <v>2007</v>
          </cell>
          <cell r="E213">
            <v>163381.82499999998</v>
          </cell>
        </row>
        <row r="214">
          <cell r="A214">
            <v>2008</v>
          </cell>
          <cell r="E214">
            <v>100453.035</v>
          </cell>
        </row>
        <row r="215">
          <cell r="A215">
            <v>2009</v>
          </cell>
          <cell r="E215">
            <v>128063</v>
          </cell>
        </row>
        <row r="216">
          <cell r="A216">
            <v>2010</v>
          </cell>
          <cell r="E216">
            <v>152565</v>
          </cell>
        </row>
        <row r="217">
          <cell r="A217">
            <v>2011</v>
          </cell>
          <cell r="E217">
            <v>170401</v>
          </cell>
        </row>
        <row r="218">
          <cell r="A218">
            <v>2012</v>
          </cell>
          <cell r="E218">
            <v>164193</v>
          </cell>
        </row>
        <row r="219">
          <cell r="A219">
            <v>2013</v>
          </cell>
          <cell r="E219">
            <v>199998</v>
          </cell>
        </row>
        <row r="220">
          <cell r="A220">
            <v>2014</v>
          </cell>
          <cell r="E220">
            <v>144259.55317</v>
          </cell>
        </row>
        <row r="221">
          <cell r="A221">
            <v>2015</v>
          </cell>
          <cell r="E221">
            <v>157363.30790999997</v>
          </cell>
        </row>
        <row r="222">
          <cell r="A222">
            <v>2016</v>
          </cell>
          <cell r="E222">
            <v>271486.03346000001</v>
          </cell>
        </row>
        <row r="266">
          <cell r="B266" t="str">
            <v>Domestic based Long Line</v>
          </cell>
          <cell r="C266" t="str">
            <v>FSM Flag Purse-Seine</v>
          </cell>
        </row>
        <row r="267">
          <cell r="A267">
            <v>2001</v>
          </cell>
          <cell r="B267">
            <v>992</v>
          </cell>
          <cell r="C267">
            <v>16654</v>
          </cell>
        </row>
        <row r="268">
          <cell r="A268">
            <v>2002</v>
          </cell>
          <cell r="B268">
            <v>923</v>
          </cell>
          <cell r="C268">
            <v>19684</v>
          </cell>
        </row>
        <row r="269">
          <cell r="A269">
            <v>2003</v>
          </cell>
          <cell r="B269">
            <v>933</v>
          </cell>
          <cell r="C269">
            <v>29896</v>
          </cell>
        </row>
        <row r="270">
          <cell r="A270">
            <v>2004</v>
          </cell>
          <cell r="B270">
            <v>727</v>
          </cell>
          <cell r="C270">
            <v>27744</v>
          </cell>
        </row>
        <row r="271">
          <cell r="A271">
            <v>2005</v>
          </cell>
          <cell r="B271">
            <v>281</v>
          </cell>
          <cell r="C271">
            <v>28021</v>
          </cell>
        </row>
        <row r="272">
          <cell r="A272">
            <v>2006</v>
          </cell>
          <cell r="B272">
            <v>442</v>
          </cell>
          <cell r="C272">
            <v>10332</v>
          </cell>
        </row>
        <row r="273">
          <cell r="A273">
            <v>2007</v>
          </cell>
          <cell r="B273">
            <v>1943</v>
          </cell>
          <cell r="C273">
            <v>13497</v>
          </cell>
        </row>
        <row r="274">
          <cell r="A274">
            <v>2008</v>
          </cell>
          <cell r="B274">
            <v>1516</v>
          </cell>
          <cell r="C274">
            <v>18394</v>
          </cell>
        </row>
        <row r="275">
          <cell r="A275">
            <v>2009</v>
          </cell>
          <cell r="B275">
            <v>1582</v>
          </cell>
          <cell r="C275">
            <v>19328</v>
          </cell>
        </row>
        <row r="276">
          <cell r="A276">
            <v>2010</v>
          </cell>
          <cell r="B276">
            <v>2716</v>
          </cell>
          <cell r="C276">
            <v>18364</v>
          </cell>
        </row>
        <row r="277">
          <cell r="A277">
            <v>2011</v>
          </cell>
          <cell r="B277">
            <v>1722</v>
          </cell>
          <cell r="C277">
            <v>20423</v>
          </cell>
        </row>
        <row r="278">
          <cell r="A278">
            <v>2012</v>
          </cell>
          <cell r="B278">
            <v>3100.9</v>
          </cell>
          <cell r="C278">
            <v>39197.300000000003</v>
          </cell>
        </row>
        <row r="279">
          <cell r="A279">
            <v>2013</v>
          </cell>
          <cell r="B279">
            <v>3188.6</v>
          </cell>
          <cell r="C279">
            <v>31189.3</v>
          </cell>
        </row>
        <row r="280">
          <cell r="A280">
            <v>2014</v>
          </cell>
          <cell r="B280">
            <v>3194.8</v>
          </cell>
          <cell r="C280">
            <v>37328.300000000003</v>
          </cell>
        </row>
        <row r="281">
          <cell r="A281">
            <v>2015</v>
          </cell>
          <cell r="B281">
            <v>2868.6</v>
          </cell>
          <cell r="C281">
            <v>53176.1</v>
          </cell>
        </row>
        <row r="282">
          <cell r="A282">
            <v>2016</v>
          </cell>
          <cell r="B282">
            <v>6018.1</v>
          </cell>
          <cell r="C282">
            <v>71665.7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7AE7F-EC1C-4878-B3D8-3659980B1AF4}">
  <dimension ref="A1:V243"/>
  <sheetViews>
    <sheetView tabSelected="1" zoomScale="80" zoomScaleNormal="80" workbookViewId="0">
      <selection activeCell="B6" sqref="B6"/>
    </sheetView>
  </sheetViews>
  <sheetFormatPr defaultRowHeight="15" x14ac:dyDescent="0.25"/>
  <cols>
    <col min="2" max="2" width="10.7109375" bestFit="1" customWidth="1"/>
    <col min="3" max="3" width="9" bestFit="1" customWidth="1"/>
    <col min="4" max="4" width="9.85546875" customWidth="1"/>
    <col min="5" max="5" width="9.28515625" customWidth="1"/>
    <col min="6" max="6" width="10.5703125" customWidth="1"/>
    <col min="7" max="7" width="10.5703125" bestFit="1" customWidth="1"/>
    <col min="8" max="8" width="15.85546875" bestFit="1" customWidth="1"/>
    <col min="9" max="9" width="10.85546875" bestFit="1" customWidth="1"/>
    <col min="13" max="13" width="12.140625" customWidth="1"/>
    <col min="32" max="32" width="9" bestFit="1" customWidth="1"/>
    <col min="33" max="33" width="10.28515625" bestFit="1" customWidth="1"/>
    <col min="34" max="34" width="11.85546875" bestFit="1" customWidth="1"/>
    <col min="35" max="35" width="10.7109375" bestFit="1" customWidth="1"/>
    <col min="36" max="36" width="11.85546875" bestFit="1" customWidth="1"/>
  </cols>
  <sheetData>
    <row r="1" spans="1:13" ht="15.75" thickBot="1" x14ac:dyDescent="0.3">
      <c r="A1" s="6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t="s">
        <v>0</v>
      </c>
      <c r="B2" t="s">
        <v>1</v>
      </c>
      <c r="L2" t="s">
        <v>4</v>
      </c>
      <c r="M2" t="s">
        <v>13</v>
      </c>
    </row>
    <row r="3" spans="1:13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L3">
        <v>1991</v>
      </c>
      <c r="M3">
        <f t="shared" ref="M3:M28" si="0">J4+J30</f>
        <v>11338</v>
      </c>
    </row>
    <row r="4" spans="1:13" x14ac:dyDescent="0.25">
      <c r="A4" t="s">
        <v>11</v>
      </c>
      <c r="B4" t="s">
        <v>12</v>
      </c>
      <c r="C4">
        <v>1991</v>
      </c>
      <c r="D4">
        <v>0</v>
      </c>
      <c r="E4">
        <v>581</v>
      </c>
      <c r="F4">
        <v>8119</v>
      </c>
      <c r="G4">
        <v>2615</v>
      </c>
      <c r="H4">
        <v>0</v>
      </c>
      <c r="I4">
        <v>0</v>
      </c>
      <c r="J4">
        <f t="shared" ref="J4:J35" si="1" xml:space="preserve"> SUM(D4:G4)</f>
        <v>11315</v>
      </c>
      <c r="L4">
        <v>1992</v>
      </c>
      <c r="M4">
        <f t="shared" si="0"/>
        <v>15472</v>
      </c>
    </row>
    <row r="5" spans="1:13" x14ac:dyDescent="0.25">
      <c r="A5" t="s">
        <v>11</v>
      </c>
      <c r="B5" t="s">
        <v>12</v>
      </c>
      <c r="C5">
        <v>1992</v>
      </c>
      <c r="D5">
        <v>0</v>
      </c>
      <c r="E5">
        <v>758</v>
      </c>
      <c r="F5">
        <v>10543</v>
      </c>
      <c r="G5">
        <v>4031</v>
      </c>
      <c r="H5">
        <v>0</v>
      </c>
      <c r="I5">
        <v>0</v>
      </c>
      <c r="J5">
        <f t="shared" si="1"/>
        <v>15332</v>
      </c>
      <c r="L5">
        <v>1993</v>
      </c>
      <c r="M5">
        <f t="shared" si="0"/>
        <v>16908</v>
      </c>
    </row>
    <row r="6" spans="1:13" x14ac:dyDescent="0.25">
      <c r="A6" t="s">
        <v>11</v>
      </c>
      <c r="B6" t="s">
        <v>12</v>
      </c>
      <c r="C6">
        <v>1993</v>
      </c>
      <c r="D6">
        <v>0</v>
      </c>
      <c r="E6">
        <v>979</v>
      </c>
      <c r="F6">
        <v>11075</v>
      </c>
      <c r="G6">
        <v>4753</v>
      </c>
      <c r="H6">
        <v>0</v>
      </c>
      <c r="I6">
        <v>0</v>
      </c>
      <c r="J6">
        <f t="shared" si="1"/>
        <v>16807</v>
      </c>
      <c r="L6">
        <v>1994</v>
      </c>
      <c r="M6">
        <f t="shared" si="0"/>
        <v>20941</v>
      </c>
    </row>
    <row r="7" spans="1:13" x14ac:dyDescent="0.25">
      <c r="A7" t="s">
        <v>11</v>
      </c>
      <c r="B7" t="s">
        <v>12</v>
      </c>
      <c r="C7">
        <v>1994</v>
      </c>
      <c r="D7">
        <v>0</v>
      </c>
      <c r="E7">
        <v>1094</v>
      </c>
      <c r="F7">
        <v>14014</v>
      </c>
      <c r="G7">
        <v>5641</v>
      </c>
      <c r="H7">
        <v>0</v>
      </c>
      <c r="I7">
        <v>0</v>
      </c>
      <c r="J7">
        <f t="shared" si="1"/>
        <v>20749</v>
      </c>
      <c r="L7">
        <v>1995</v>
      </c>
      <c r="M7">
        <f t="shared" si="0"/>
        <v>6759</v>
      </c>
    </row>
    <row r="8" spans="1:13" x14ac:dyDescent="0.25">
      <c r="A8" t="s">
        <v>11</v>
      </c>
      <c r="B8" t="s">
        <v>12</v>
      </c>
      <c r="C8">
        <v>1995</v>
      </c>
      <c r="D8">
        <v>0</v>
      </c>
      <c r="E8">
        <v>339</v>
      </c>
      <c r="F8">
        <v>4442</v>
      </c>
      <c r="G8">
        <v>1774</v>
      </c>
      <c r="H8">
        <v>0</v>
      </c>
      <c r="I8">
        <v>0</v>
      </c>
      <c r="J8">
        <f t="shared" si="1"/>
        <v>6555</v>
      </c>
      <c r="L8">
        <v>1996</v>
      </c>
      <c r="M8">
        <f t="shared" si="0"/>
        <v>7394</v>
      </c>
    </row>
    <row r="9" spans="1:13" x14ac:dyDescent="0.25">
      <c r="A9" t="s">
        <v>11</v>
      </c>
      <c r="B9" t="s">
        <v>12</v>
      </c>
      <c r="C9">
        <v>1996</v>
      </c>
      <c r="D9">
        <v>0</v>
      </c>
      <c r="E9">
        <v>574</v>
      </c>
      <c r="F9">
        <v>5059</v>
      </c>
      <c r="G9">
        <v>1530</v>
      </c>
      <c r="H9">
        <v>0</v>
      </c>
      <c r="I9">
        <v>0</v>
      </c>
      <c r="J9">
        <f t="shared" si="1"/>
        <v>7163</v>
      </c>
      <c r="L9">
        <v>1997</v>
      </c>
      <c r="M9">
        <f t="shared" si="0"/>
        <v>8254</v>
      </c>
    </row>
    <row r="10" spans="1:13" x14ac:dyDescent="0.25">
      <c r="A10" t="s">
        <v>11</v>
      </c>
      <c r="B10" t="s">
        <v>12</v>
      </c>
      <c r="C10">
        <v>1997</v>
      </c>
      <c r="D10">
        <v>0</v>
      </c>
      <c r="E10">
        <v>982</v>
      </c>
      <c r="F10">
        <v>3680</v>
      </c>
      <c r="G10">
        <v>3139</v>
      </c>
      <c r="H10">
        <v>0</v>
      </c>
      <c r="I10">
        <v>0</v>
      </c>
      <c r="J10">
        <f t="shared" si="1"/>
        <v>7801</v>
      </c>
      <c r="L10">
        <v>1998</v>
      </c>
      <c r="M10">
        <f t="shared" si="0"/>
        <v>14179</v>
      </c>
    </row>
    <row r="11" spans="1:13" x14ac:dyDescent="0.25">
      <c r="A11" t="s">
        <v>11</v>
      </c>
      <c r="B11" t="s">
        <v>12</v>
      </c>
      <c r="C11">
        <v>1998</v>
      </c>
      <c r="D11">
        <v>0</v>
      </c>
      <c r="E11">
        <v>1520</v>
      </c>
      <c r="F11">
        <v>7102</v>
      </c>
      <c r="G11">
        <v>4505</v>
      </c>
      <c r="H11">
        <v>0</v>
      </c>
      <c r="I11">
        <v>0</v>
      </c>
      <c r="J11">
        <f t="shared" si="1"/>
        <v>13127</v>
      </c>
      <c r="L11">
        <v>1999</v>
      </c>
      <c r="M11">
        <f t="shared" si="0"/>
        <v>10881</v>
      </c>
    </row>
    <row r="12" spans="1:13" x14ac:dyDescent="0.25">
      <c r="A12" t="s">
        <v>11</v>
      </c>
      <c r="B12" t="s">
        <v>12</v>
      </c>
      <c r="C12">
        <v>1999</v>
      </c>
      <c r="D12">
        <v>0</v>
      </c>
      <c r="E12">
        <v>1077</v>
      </c>
      <c r="F12">
        <v>5094</v>
      </c>
      <c r="G12">
        <v>3866</v>
      </c>
      <c r="H12">
        <v>0</v>
      </c>
      <c r="I12">
        <v>0</v>
      </c>
      <c r="J12">
        <f t="shared" si="1"/>
        <v>10037</v>
      </c>
      <c r="L12">
        <v>2000</v>
      </c>
      <c r="M12">
        <f t="shared" si="0"/>
        <v>21688</v>
      </c>
    </row>
    <row r="13" spans="1:13" x14ac:dyDescent="0.25">
      <c r="A13" t="s">
        <v>11</v>
      </c>
      <c r="B13" t="s">
        <v>12</v>
      </c>
      <c r="C13">
        <v>2000</v>
      </c>
      <c r="D13">
        <v>0</v>
      </c>
      <c r="E13">
        <v>1226</v>
      </c>
      <c r="F13">
        <v>11330</v>
      </c>
      <c r="G13">
        <v>7737</v>
      </c>
      <c r="H13">
        <v>0</v>
      </c>
      <c r="I13">
        <v>0</v>
      </c>
      <c r="J13">
        <f t="shared" si="1"/>
        <v>20293</v>
      </c>
      <c r="L13">
        <v>2001</v>
      </c>
      <c r="M13">
        <f t="shared" si="0"/>
        <v>17646</v>
      </c>
    </row>
    <row r="14" spans="1:13" x14ac:dyDescent="0.25">
      <c r="A14" t="s">
        <v>11</v>
      </c>
      <c r="B14" t="s">
        <v>12</v>
      </c>
      <c r="C14">
        <v>2001</v>
      </c>
      <c r="D14">
        <v>0</v>
      </c>
      <c r="E14">
        <v>1264</v>
      </c>
      <c r="F14">
        <v>9353</v>
      </c>
      <c r="G14">
        <v>6037</v>
      </c>
      <c r="H14">
        <v>0</v>
      </c>
      <c r="I14">
        <v>0</v>
      </c>
      <c r="J14">
        <f t="shared" si="1"/>
        <v>16654</v>
      </c>
      <c r="L14">
        <v>2002</v>
      </c>
      <c r="M14">
        <f t="shared" si="0"/>
        <v>20607</v>
      </c>
    </row>
    <row r="15" spans="1:13" x14ac:dyDescent="0.25">
      <c r="A15" t="s">
        <v>11</v>
      </c>
      <c r="B15" t="s">
        <v>12</v>
      </c>
      <c r="C15">
        <v>2002</v>
      </c>
      <c r="D15">
        <v>0</v>
      </c>
      <c r="E15">
        <v>1372</v>
      </c>
      <c r="F15">
        <v>12351</v>
      </c>
      <c r="G15">
        <v>5961</v>
      </c>
      <c r="H15">
        <v>0</v>
      </c>
      <c r="I15">
        <v>0</v>
      </c>
      <c r="J15">
        <f t="shared" si="1"/>
        <v>19684</v>
      </c>
      <c r="L15">
        <v>2003</v>
      </c>
      <c r="M15">
        <f t="shared" si="0"/>
        <v>30829</v>
      </c>
    </row>
    <row r="16" spans="1:13" x14ac:dyDescent="0.25">
      <c r="A16" t="s">
        <v>11</v>
      </c>
      <c r="B16" t="s">
        <v>12</v>
      </c>
      <c r="C16">
        <v>2003</v>
      </c>
      <c r="D16">
        <v>0</v>
      </c>
      <c r="E16">
        <v>1260</v>
      </c>
      <c r="F16">
        <v>19917</v>
      </c>
      <c r="G16">
        <v>8719</v>
      </c>
      <c r="H16">
        <v>0</v>
      </c>
      <c r="I16">
        <v>0</v>
      </c>
      <c r="J16">
        <f t="shared" si="1"/>
        <v>29896</v>
      </c>
      <c r="L16">
        <v>2004</v>
      </c>
      <c r="M16">
        <f t="shared" si="0"/>
        <v>28471</v>
      </c>
    </row>
    <row r="17" spans="1:13" x14ac:dyDescent="0.25">
      <c r="A17" t="s">
        <v>11</v>
      </c>
      <c r="B17" t="s">
        <v>12</v>
      </c>
      <c r="C17">
        <v>2004</v>
      </c>
      <c r="D17">
        <v>0</v>
      </c>
      <c r="E17">
        <v>2076</v>
      </c>
      <c r="F17">
        <v>17793</v>
      </c>
      <c r="G17">
        <v>7875</v>
      </c>
      <c r="H17">
        <v>0</v>
      </c>
      <c r="I17">
        <v>0</v>
      </c>
      <c r="J17">
        <f t="shared" si="1"/>
        <v>27744</v>
      </c>
      <c r="L17">
        <v>2005</v>
      </c>
      <c r="M17">
        <f t="shared" si="0"/>
        <v>28302</v>
      </c>
    </row>
    <row r="18" spans="1:13" x14ac:dyDescent="0.25">
      <c r="A18" t="s">
        <v>11</v>
      </c>
      <c r="B18" t="s">
        <v>12</v>
      </c>
      <c r="C18">
        <v>2005</v>
      </c>
      <c r="D18">
        <v>0</v>
      </c>
      <c r="E18">
        <v>1515</v>
      </c>
      <c r="F18">
        <v>19536</v>
      </c>
      <c r="G18">
        <v>6970</v>
      </c>
      <c r="H18">
        <v>0</v>
      </c>
      <c r="I18">
        <v>0</v>
      </c>
      <c r="J18">
        <f t="shared" si="1"/>
        <v>28021</v>
      </c>
      <c r="L18">
        <v>2006</v>
      </c>
      <c r="M18">
        <f t="shared" si="0"/>
        <v>10774</v>
      </c>
    </row>
    <row r="19" spans="1:13" x14ac:dyDescent="0.25">
      <c r="A19" t="s">
        <v>11</v>
      </c>
      <c r="B19" t="s">
        <v>12</v>
      </c>
      <c r="C19">
        <v>2006</v>
      </c>
      <c r="D19">
        <v>0</v>
      </c>
      <c r="E19">
        <v>473</v>
      </c>
      <c r="F19">
        <v>8055</v>
      </c>
      <c r="G19">
        <v>1804</v>
      </c>
      <c r="H19">
        <v>0</v>
      </c>
      <c r="I19">
        <v>0</v>
      </c>
      <c r="J19">
        <f t="shared" si="1"/>
        <v>10332</v>
      </c>
      <c r="L19">
        <v>2007</v>
      </c>
      <c r="M19">
        <f t="shared" si="0"/>
        <v>15440</v>
      </c>
    </row>
    <row r="20" spans="1:13" x14ac:dyDescent="0.25">
      <c r="A20" t="s">
        <v>11</v>
      </c>
      <c r="B20" t="s">
        <v>12</v>
      </c>
      <c r="C20">
        <v>2007</v>
      </c>
      <c r="D20">
        <v>0</v>
      </c>
      <c r="E20">
        <v>566</v>
      </c>
      <c r="F20">
        <v>10382</v>
      </c>
      <c r="G20">
        <v>2549</v>
      </c>
      <c r="H20">
        <v>0</v>
      </c>
      <c r="I20">
        <v>0</v>
      </c>
      <c r="J20">
        <f t="shared" si="1"/>
        <v>13497</v>
      </c>
      <c r="L20">
        <v>2008</v>
      </c>
      <c r="M20">
        <f t="shared" si="0"/>
        <v>19424</v>
      </c>
    </row>
    <row r="21" spans="1:13" x14ac:dyDescent="0.25">
      <c r="A21" t="s">
        <v>11</v>
      </c>
      <c r="B21" t="s">
        <v>12</v>
      </c>
      <c r="C21">
        <v>2008</v>
      </c>
      <c r="D21">
        <v>0</v>
      </c>
      <c r="E21">
        <v>987</v>
      </c>
      <c r="F21">
        <v>13067</v>
      </c>
      <c r="G21">
        <v>4072</v>
      </c>
      <c r="H21">
        <v>0</v>
      </c>
      <c r="I21">
        <v>0</v>
      </c>
      <c r="J21">
        <f t="shared" si="1"/>
        <v>18126</v>
      </c>
      <c r="L21">
        <v>2009</v>
      </c>
      <c r="M21">
        <f t="shared" si="0"/>
        <v>21154</v>
      </c>
    </row>
    <row r="22" spans="1:13" x14ac:dyDescent="0.25">
      <c r="A22" t="s">
        <v>11</v>
      </c>
      <c r="B22" t="s">
        <v>12</v>
      </c>
      <c r="C22">
        <v>2009</v>
      </c>
      <c r="D22">
        <v>0</v>
      </c>
      <c r="E22">
        <v>1073</v>
      </c>
      <c r="F22">
        <v>13850</v>
      </c>
      <c r="G22">
        <v>4213</v>
      </c>
      <c r="H22">
        <v>0</v>
      </c>
      <c r="I22">
        <v>0</v>
      </c>
      <c r="J22">
        <f t="shared" si="1"/>
        <v>19136</v>
      </c>
      <c r="L22">
        <v>2010</v>
      </c>
      <c r="M22">
        <f t="shared" si="0"/>
        <v>23802</v>
      </c>
    </row>
    <row r="23" spans="1:13" x14ac:dyDescent="0.25">
      <c r="A23" t="s">
        <v>11</v>
      </c>
      <c r="B23" t="s">
        <v>12</v>
      </c>
      <c r="C23">
        <v>2010</v>
      </c>
      <c r="D23">
        <v>0</v>
      </c>
      <c r="E23">
        <v>1029</v>
      </c>
      <c r="F23">
        <v>17177</v>
      </c>
      <c r="G23">
        <v>4242</v>
      </c>
      <c r="H23">
        <v>0</v>
      </c>
      <c r="I23">
        <v>0</v>
      </c>
      <c r="J23">
        <f t="shared" si="1"/>
        <v>22448</v>
      </c>
      <c r="L23">
        <v>2011</v>
      </c>
      <c r="M23">
        <f t="shared" si="0"/>
        <v>28785</v>
      </c>
    </row>
    <row r="24" spans="1:13" x14ac:dyDescent="0.25">
      <c r="A24" t="s">
        <v>11</v>
      </c>
      <c r="B24" t="s">
        <v>12</v>
      </c>
      <c r="C24">
        <v>2011</v>
      </c>
      <c r="D24">
        <v>0</v>
      </c>
      <c r="E24">
        <v>1141</v>
      </c>
      <c r="F24">
        <v>19173</v>
      </c>
      <c r="G24">
        <v>6191</v>
      </c>
      <c r="H24">
        <v>0</v>
      </c>
      <c r="I24">
        <v>0</v>
      </c>
      <c r="J24">
        <f t="shared" si="1"/>
        <v>26505</v>
      </c>
      <c r="L24">
        <v>2012</v>
      </c>
      <c r="M24">
        <f t="shared" si="0"/>
        <v>38983</v>
      </c>
    </row>
    <row r="25" spans="1:13" x14ac:dyDescent="0.25">
      <c r="A25" t="s">
        <v>11</v>
      </c>
      <c r="B25" t="s">
        <v>12</v>
      </c>
      <c r="C25">
        <v>2012</v>
      </c>
      <c r="D25">
        <v>0</v>
      </c>
      <c r="E25">
        <v>1745</v>
      </c>
      <c r="F25">
        <v>28305</v>
      </c>
      <c r="G25">
        <v>6183</v>
      </c>
      <c r="H25">
        <v>0</v>
      </c>
      <c r="I25">
        <v>0</v>
      </c>
      <c r="J25">
        <f t="shared" si="1"/>
        <v>36233</v>
      </c>
      <c r="L25">
        <v>2013</v>
      </c>
      <c r="M25">
        <f t="shared" si="0"/>
        <v>27053</v>
      </c>
    </row>
    <row r="26" spans="1:13" x14ac:dyDescent="0.25">
      <c r="A26" t="s">
        <v>11</v>
      </c>
      <c r="B26" t="s">
        <v>12</v>
      </c>
      <c r="C26">
        <v>2013</v>
      </c>
      <c r="D26">
        <v>0</v>
      </c>
      <c r="E26">
        <v>1139</v>
      </c>
      <c r="F26">
        <v>19180</v>
      </c>
      <c r="G26">
        <v>3863</v>
      </c>
      <c r="H26">
        <v>0</v>
      </c>
      <c r="I26">
        <v>0</v>
      </c>
      <c r="J26">
        <f t="shared" si="1"/>
        <v>24182</v>
      </c>
      <c r="L26">
        <v>2014</v>
      </c>
      <c r="M26">
        <f t="shared" si="0"/>
        <v>40870</v>
      </c>
    </row>
    <row r="27" spans="1:13" x14ac:dyDescent="0.25">
      <c r="A27" t="s">
        <v>11</v>
      </c>
      <c r="B27" t="s">
        <v>12</v>
      </c>
      <c r="C27">
        <v>2014</v>
      </c>
      <c r="D27">
        <v>0</v>
      </c>
      <c r="E27">
        <v>1638</v>
      </c>
      <c r="F27">
        <v>30181</v>
      </c>
      <c r="G27">
        <v>6256</v>
      </c>
      <c r="H27">
        <v>0</v>
      </c>
      <c r="I27">
        <v>0</v>
      </c>
      <c r="J27">
        <f t="shared" si="1"/>
        <v>38075</v>
      </c>
      <c r="L27">
        <v>2015</v>
      </c>
      <c r="M27">
        <f t="shared" si="0"/>
        <v>58387</v>
      </c>
    </row>
    <row r="28" spans="1:13" x14ac:dyDescent="0.25">
      <c r="A28" t="s">
        <v>11</v>
      </c>
      <c r="B28" t="s">
        <v>12</v>
      </c>
      <c r="C28">
        <v>2015</v>
      </c>
      <c r="D28">
        <v>0</v>
      </c>
      <c r="E28">
        <v>1616</v>
      </c>
      <c r="F28">
        <v>45629</v>
      </c>
      <c r="G28">
        <v>8498</v>
      </c>
      <c r="H28">
        <v>0</v>
      </c>
      <c r="I28">
        <v>0</v>
      </c>
      <c r="J28">
        <f t="shared" si="1"/>
        <v>55743</v>
      </c>
      <c r="L28">
        <v>2016</v>
      </c>
      <c r="M28" s="30">
        <f t="shared" si="0"/>
        <v>77144</v>
      </c>
    </row>
    <row r="29" spans="1:13" x14ac:dyDescent="0.25">
      <c r="A29" t="s">
        <v>11</v>
      </c>
      <c r="B29" t="s">
        <v>12</v>
      </c>
      <c r="C29">
        <v>2016</v>
      </c>
      <c r="D29">
        <v>0</v>
      </c>
      <c r="E29">
        <v>3841</v>
      </c>
      <c r="F29">
        <v>55229</v>
      </c>
      <c r="G29">
        <v>12619</v>
      </c>
      <c r="H29">
        <v>0</v>
      </c>
      <c r="I29">
        <v>0</v>
      </c>
      <c r="J29">
        <f t="shared" si="1"/>
        <v>71689</v>
      </c>
    </row>
    <row r="30" spans="1:13" x14ac:dyDescent="0.25">
      <c r="A30" t="s">
        <v>11</v>
      </c>
      <c r="B30" t="s">
        <v>14</v>
      </c>
      <c r="C30">
        <v>1991</v>
      </c>
      <c r="D30">
        <v>0</v>
      </c>
      <c r="E30">
        <v>12</v>
      </c>
      <c r="F30">
        <v>0</v>
      </c>
      <c r="G30">
        <v>11</v>
      </c>
      <c r="H30">
        <v>0</v>
      </c>
      <c r="I30">
        <v>0</v>
      </c>
      <c r="J30">
        <f t="shared" si="1"/>
        <v>23</v>
      </c>
    </row>
    <row r="31" spans="1:13" x14ac:dyDescent="0.25">
      <c r="A31" t="s">
        <v>11</v>
      </c>
      <c r="B31" t="s">
        <v>14</v>
      </c>
      <c r="C31">
        <v>1992</v>
      </c>
      <c r="D31">
        <v>0</v>
      </c>
      <c r="E31">
        <v>47</v>
      </c>
      <c r="F31">
        <v>0</v>
      </c>
      <c r="G31">
        <v>93</v>
      </c>
      <c r="H31">
        <v>0</v>
      </c>
      <c r="I31">
        <v>2</v>
      </c>
      <c r="J31">
        <f t="shared" si="1"/>
        <v>140</v>
      </c>
    </row>
    <row r="32" spans="1:13" x14ac:dyDescent="0.25">
      <c r="A32" t="s">
        <v>11</v>
      </c>
      <c r="B32" t="s">
        <v>14</v>
      </c>
      <c r="C32">
        <v>1993</v>
      </c>
      <c r="D32">
        <v>0</v>
      </c>
      <c r="E32">
        <v>40</v>
      </c>
      <c r="F32">
        <v>0</v>
      </c>
      <c r="G32">
        <v>61</v>
      </c>
      <c r="H32">
        <v>1</v>
      </c>
      <c r="I32">
        <v>3</v>
      </c>
      <c r="J32">
        <f t="shared" si="1"/>
        <v>101</v>
      </c>
    </row>
    <row r="33" spans="1:16" x14ac:dyDescent="0.25">
      <c r="A33" t="s">
        <v>11</v>
      </c>
      <c r="B33" t="s">
        <v>14</v>
      </c>
      <c r="C33">
        <v>1994</v>
      </c>
      <c r="D33">
        <v>3</v>
      </c>
      <c r="E33">
        <v>72</v>
      </c>
      <c r="F33">
        <v>0</v>
      </c>
      <c r="G33">
        <v>117</v>
      </c>
      <c r="H33">
        <v>1</v>
      </c>
      <c r="I33">
        <v>4</v>
      </c>
      <c r="J33">
        <f t="shared" si="1"/>
        <v>192</v>
      </c>
    </row>
    <row r="34" spans="1:16" x14ac:dyDescent="0.25">
      <c r="A34" t="s">
        <v>11</v>
      </c>
      <c r="B34" t="s">
        <v>14</v>
      </c>
      <c r="C34">
        <v>1995</v>
      </c>
      <c r="D34">
        <v>0</v>
      </c>
      <c r="E34">
        <v>51</v>
      </c>
      <c r="F34">
        <v>0</v>
      </c>
      <c r="G34">
        <v>153</v>
      </c>
      <c r="H34">
        <v>5</v>
      </c>
      <c r="I34">
        <v>2</v>
      </c>
      <c r="J34">
        <f t="shared" si="1"/>
        <v>204</v>
      </c>
    </row>
    <row r="35" spans="1:16" x14ac:dyDescent="0.25">
      <c r="A35" t="s">
        <v>11</v>
      </c>
      <c r="B35" t="s">
        <v>14</v>
      </c>
      <c r="C35">
        <v>1996</v>
      </c>
      <c r="D35">
        <v>0</v>
      </c>
      <c r="E35">
        <v>79</v>
      </c>
      <c r="F35">
        <v>0</v>
      </c>
      <c r="G35">
        <v>152</v>
      </c>
      <c r="H35">
        <v>2</v>
      </c>
      <c r="I35">
        <v>1</v>
      </c>
      <c r="J35">
        <f t="shared" si="1"/>
        <v>231</v>
      </c>
    </row>
    <row r="36" spans="1:16" x14ac:dyDescent="0.25">
      <c r="A36" t="s">
        <v>11</v>
      </c>
      <c r="B36" t="s">
        <v>14</v>
      </c>
      <c r="C36">
        <v>1997</v>
      </c>
      <c r="D36">
        <v>1</v>
      </c>
      <c r="E36">
        <v>185</v>
      </c>
      <c r="F36">
        <v>0</v>
      </c>
      <c r="G36">
        <v>267</v>
      </c>
      <c r="H36">
        <v>1</v>
      </c>
      <c r="I36">
        <v>4</v>
      </c>
      <c r="J36">
        <f t="shared" ref="J36:J55" si="2" xml:space="preserve"> SUM(D36:G36)</f>
        <v>453</v>
      </c>
    </row>
    <row r="37" spans="1:16" x14ac:dyDescent="0.25">
      <c r="A37" t="s">
        <v>11</v>
      </c>
      <c r="B37" t="s">
        <v>14</v>
      </c>
      <c r="C37">
        <v>1998</v>
      </c>
      <c r="D37">
        <v>0</v>
      </c>
      <c r="E37">
        <v>521</v>
      </c>
      <c r="F37">
        <v>1</v>
      </c>
      <c r="G37">
        <v>530</v>
      </c>
      <c r="H37">
        <v>5</v>
      </c>
      <c r="I37">
        <v>31</v>
      </c>
      <c r="J37">
        <f t="shared" si="2"/>
        <v>1052</v>
      </c>
    </row>
    <row r="38" spans="1:16" x14ac:dyDescent="0.25">
      <c r="A38" t="s">
        <v>11</v>
      </c>
      <c r="B38" t="s">
        <v>14</v>
      </c>
      <c r="C38">
        <v>1999</v>
      </c>
      <c r="D38">
        <v>2</v>
      </c>
      <c r="E38">
        <v>617</v>
      </c>
      <c r="F38">
        <v>0</v>
      </c>
      <c r="G38">
        <v>225</v>
      </c>
      <c r="H38">
        <v>4</v>
      </c>
      <c r="I38">
        <v>26</v>
      </c>
      <c r="J38">
        <f t="shared" si="2"/>
        <v>844</v>
      </c>
    </row>
    <row r="39" spans="1:16" x14ac:dyDescent="0.25">
      <c r="A39" t="s">
        <v>11</v>
      </c>
      <c r="B39" t="s">
        <v>14</v>
      </c>
      <c r="C39">
        <v>2000</v>
      </c>
      <c r="D39">
        <v>5</v>
      </c>
      <c r="E39">
        <v>895</v>
      </c>
      <c r="F39">
        <v>0</v>
      </c>
      <c r="G39">
        <v>495</v>
      </c>
      <c r="H39">
        <v>7</v>
      </c>
      <c r="I39">
        <v>41</v>
      </c>
      <c r="J39">
        <f t="shared" si="2"/>
        <v>1395</v>
      </c>
    </row>
    <row r="40" spans="1:16" x14ac:dyDescent="0.25">
      <c r="A40" t="s">
        <v>11</v>
      </c>
      <c r="B40" t="s">
        <v>14</v>
      </c>
      <c r="C40">
        <v>2001</v>
      </c>
      <c r="D40">
        <v>3</v>
      </c>
      <c r="E40">
        <v>651</v>
      </c>
      <c r="F40">
        <v>0</v>
      </c>
      <c r="G40">
        <v>338</v>
      </c>
      <c r="H40">
        <v>5</v>
      </c>
      <c r="I40">
        <v>29</v>
      </c>
      <c r="J40">
        <f t="shared" si="2"/>
        <v>992</v>
      </c>
      <c r="P40" s="1"/>
    </row>
    <row r="41" spans="1:16" x14ac:dyDescent="0.25">
      <c r="A41" t="s">
        <v>11</v>
      </c>
      <c r="B41" t="s">
        <v>14</v>
      </c>
      <c r="C41">
        <v>2002</v>
      </c>
      <c r="D41">
        <v>0</v>
      </c>
      <c r="E41">
        <v>759</v>
      </c>
      <c r="F41">
        <v>0</v>
      </c>
      <c r="G41">
        <v>164</v>
      </c>
      <c r="H41">
        <v>5</v>
      </c>
      <c r="I41">
        <v>27</v>
      </c>
      <c r="J41">
        <f t="shared" si="2"/>
        <v>923</v>
      </c>
    </row>
    <row r="42" spans="1:16" x14ac:dyDescent="0.25">
      <c r="A42" t="s">
        <v>11</v>
      </c>
      <c r="B42" t="s">
        <v>14</v>
      </c>
      <c r="C42">
        <v>2003</v>
      </c>
      <c r="D42">
        <v>1</v>
      </c>
      <c r="E42">
        <v>656</v>
      </c>
      <c r="F42">
        <v>0</v>
      </c>
      <c r="G42">
        <v>276</v>
      </c>
      <c r="H42">
        <v>5</v>
      </c>
      <c r="I42">
        <v>27</v>
      </c>
      <c r="J42">
        <f t="shared" si="2"/>
        <v>933</v>
      </c>
    </row>
    <row r="43" spans="1:16" x14ac:dyDescent="0.25">
      <c r="A43" t="s">
        <v>11</v>
      </c>
      <c r="B43" t="s">
        <v>14</v>
      </c>
      <c r="C43">
        <v>2004</v>
      </c>
      <c r="D43">
        <v>0</v>
      </c>
      <c r="E43">
        <v>542</v>
      </c>
      <c r="F43">
        <v>0</v>
      </c>
      <c r="G43">
        <v>185</v>
      </c>
      <c r="H43">
        <v>4</v>
      </c>
      <c r="I43">
        <v>21</v>
      </c>
      <c r="J43">
        <f t="shared" si="2"/>
        <v>727</v>
      </c>
    </row>
    <row r="44" spans="1:16" x14ac:dyDescent="0.25">
      <c r="A44" t="s">
        <v>11</v>
      </c>
      <c r="B44" t="s">
        <v>14</v>
      </c>
      <c r="C44">
        <v>2005</v>
      </c>
      <c r="D44">
        <v>0</v>
      </c>
      <c r="E44">
        <v>182</v>
      </c>
      <c r="F44">
        <v>0</v>
      </c>
      <c r="G44">
        <v>99</v>
      </c>
      <c r="H44">
        <v>1</v>
      </c>
      <c r="I44">
        <v>8</v>
      </c>
      <c r="J44">
        <f t="shared" si="2"/>
        <v>281</v>
      </c>
    </row>
    <row r="45" spans="1:16" x14ac:dyDescent="0.25">
      <c r="A45" t="s">
        <v>11</v>
      </c>
      <c r="B45" t="s">
        <v>14</v>
      </c>
      <c r="C45">
        <v>2006</v>
      </c>
      <c r="D45">
        <v>0</v>
      </c>
      <c r="E45">
        <v>172</v>
      </c>
      <c r="F45">
        <v>0</v>
      </c>
      <c r="G45">
        <v>270</v>
      </c>
      <c r="H45">
        <v>2</v>
      </c>
      <c r="I45">
        <v>13</v>
      </c>
      <c r="J45">
        <f t="shared" si="2"/>
        <v>442</v>
      </c>
    </row>
    <row r="46" spans="1:16" x14ac:dyDescent="0.25">
      <c r="A46" t="s">
        <v>11</v>
      </c>
      <c r="B46" t="s">
        <v>14</v>
      </c>
      <c r="C46">
        <v>2007</v>
      </c>
      <c r="D46">
        <v>0</v>
      </c>
      <c r="E46">
        <v>1395</v>
      </c>
      <c r="F46">
        <v>0</v>
      </c>
      <c r="G46">
        <v>548</v>
      </c>
      <c r="H46">
        <v>10</v>
      </c>
      <c r="I46">
        <v>57</v>
      </c>
      <c r="J46">
        <f t="shared" si="2"/>
        <v>1943</v>
      </c>
    </row>
    <row r="47" spans="1:16" x14ac:dyDescent="0.25">
      <c r="A47" t="s">
        <v>11</v>
      </c>
      <c r="B47" t="s">
        <v>14</v>
      </c>
      <c r="C47">
        <v>2008</v>
      </c>
      <c r="D47">
        <v>0</v>
      </c>
      <c r="E47">
        <v>970</v>
      </c>
      <c r="F47">
        <v>0</v>
      </c>
      <c r="G47">
        <v>328</v>
      </c>
      <c r="H47">
        <v>1</v>
      </c>
      <c r="I47">
        <v>20</v>
      </c>
      <c r="J47">
        <f t="shared" si="2"/>
        <v>1298</v>
      </c>
    </row>
    <row r="48" spans="1:16" x14ac:dyDescent="0.25">
      <c r="A48" t="s">
        <v>11</v>
      </c>
      <c r="B48" t="s">
        <v>14</v>
      </c>
      <c r="C48">
        <v>2009</v>
      </c>
      <c r="D48">
        <v>40</v>
      </c>
      <c r="E48">
        <v>1395</v>
      </c>
      <c r="F48">
        <v>0</v>
      </c>
      <c r="G48">
        <v>583</v>
      </c>
      <c r="H48">
        <v>0</v>
      </c>
      <c r="I48">
        <v>26</v>
      </c>
      <c r="J48">
        <f t="shared" si="2"/>
        <v>2018</v>
      </c>
    </row>
    <row r="49" spans="1:22" x14ac:dyDescent="0.25">
      <c r="A49" t="s">
        <v>11</v>
      </c>
      <c r="B49" t="s">
        <v>14</v>
      </c>
      <c r="C49">
        <v>2010</v>
      </c>
      <c r="D49">
        <v>49</v>
      </c>
      <c r="E49">
        <v>899</v>
      </c>
      <c r="F49">
        <v>0</v>
      </c>
      <c r="G49">
        <v>406</v>
      </c>
      <c r="H49">
        <v>0</v>
      </c>
      <c r="I49">
        <v>15</v>
      </c>
      <c r="J49">
        <f t="shared" si="2"/>
        <v>1354</v>
      </c>
      <c r="P49" s="2"/>
    </row>
    <row r="50" spans="1:22" x14ac:dyDescent="0.25">
      <c r="A50" t="s">
        <v>11</v>
      </c>
      <c r="B50" t="s">
        <v>14</v>
      </c>
      <c r="C50">
        <v>2011</v>
      </c>
      <c r="D50">
        <v>30</v>
      </c>
      <c r="E50">
        <v>1500</v>
      </c>
      <c r="F50">
        <v>0</v>
      </c>
      <c r="G50">
        <v>750</v>
      </c>
      <c r="H50">
        <v>3</v>
      </c>
      <c r="I50">
        <v>16</v>
      </c>
      <c r="J50">
        <f t="shared" si="2"/>
        <v>2280</v>
      </c>
    </row>
    <row r="51" spans="1:22" x14ac:dyDescent="0.25">
      <c r="A51" t="s">
        <v>11</v>
      </c>
      <c r="B51" t="s">
        <v>14</v>
      </c>
      <c r="C51">
        <v>2012</v>
      </c>
      <c r="D51">
        <v>300</v>
      </c>
      <c r="E51">
        <v>1700</v>
      </c>
      <c r="F51">
        <v>0</v>
      </c>
      <c r="G51">
        <v>750</v>
      </c>
      <c r="H51">
        <v>3</v>
      </c>
      <c r="I51">
        <v>12</v>
      </c>
      <c r="J51">
        <f t="shared" si="2"/>
        <v>2750</v>
      </c>
    </row>
    <row r="52" spans="1:22" x14ac:dyDescent="0.25">
      <c r="A52" t="s">
        <v>11</v>
      </c>
      <c r="B52" t="s">
        <v>14</v>
      </c>
      <c r="C52">
        <v>2013</v>
      </c>
      <c r="D52">
        <v>750</v>
      </c>
      <c r="E52">
        <v>1270</v>
      </c>
      <c r="F52">
        <v>1</v>
      </c>
      <c r="G52">
        <v>850</v>
      </c>
      <c r="H52">
        <v>0</v>
      </c>
      <c r="I52">
        <v>13</v>
      </c>
      <c r="J52">
        <f t="shared" si="2"/>
        <v>2871</v>
      </c>
    </row>
    <row r="53" spans="1:22" x14ac:dyDescent="0.25">
      <c r="A53" t="s">
        <v>11</v>
      </c>
      <c r="B53" t="s">
        <v>14</v>
      </c>
      <c r="C53">
        <v>2014</v>
      </c>
      <c r="D53">
        <v>435</v>
      </c>
      <c r="E53">
        <v>1388</v>
      </c>
      <c r="F53">
        <v>1</v>
      </c>
      <c r="G53">
        <v>971</v>
      </c>
      <c r="H53">
        <v>0</v>
      </c>
      <c r="I53">
        <v>13</v>
      </c>
      <c r="J53">
        <f t="shared" si="2"/>
        <v>2795</v>
      </c>
    </row>
    <row r="54" spans="1:22" x14ac:dyDescent="0.25">
      <c r="A54" t="s">
        <v>11</v>
      </c>
      <c r="B54" t="s">
        <v>14</v>
      </c>
      <c r="C54">
        <v>2015</v>
      </c>
      <c r="D54">
        <v>206</v>
      </c>
      <c r="E54">
        <v>1473</v>
      </c>
      <c r="F54">
        <v>2</v>
      </c>
      <c r="G54">
        <v>963</v>
      </c>
      <c r="H54">
        <v>0</v>
      </c>
      <c r="I54">
        <v>14</v>
      </c>
      <c r="J54">
        <f t="shared" si="2"/>
        <v>2644</v>
      </c>
    </row>
    <row r="55" spans="1:22" x14ac:dyDescent="0.25">
      <c r="A55" s="11" t="s">
        <v>11</v>
      </c>
      <c r="B55" s="11" t="s">
        <v>14</v>
      </c>
      <c r="C55" s="11">
        <v>2016</v>
      </c>
      <c r="D55" s="11">
        <v>2036</v>
      </c>
      <c r="E55" s="11">
        <v>1803</v>
      </c>
      <c r="F55" s="11">
        <v>27</v>
      </c>
      <c r="G55" s="11">
        <v>1589</v>
      </c>
      <c r="H55" s="11">
        <v>0</v>
      </c>
      <c r="I55" s="11">
        <v>58</v>
      </c>
      <c r="J55" s="11">
        <f t="shared" si="2"/>
        <v>5455</v>
      </c>
      <c r="K55" s="17"/>
    </row>
    <row r="56" spans="1:22" x14ac:dyDescent="0.25">
      <c r="A56" s="32" t="s">
        <v>48</v>
      </c>
    </row>
    <row r="58" spans="1:22" ht="15.75" thickBot="1" x14ac:dyDescent="0.3"/>
    <row r="59" spans="1:22" ht="15.75" thickBot="1" x14ac:dyDescent="0.3">
      <c r="A59" s="10" t="s">
        <v>40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7"/>
      <c r="N59" s="17"/>
      <c r="O59" s="17"/>
      <c r="P59" s="17"/>
      <c r="Q59" s="17"/>
      <c r="R59" s="17"/>
      <c r="S59" s="17"/>
      <c r="T59" s="17"/>
      <c r="U59" s="17"/>
      <c r="V59" s="17"/>
    </row>
    <row r="61" spans="1:22" x14ac:dyDescent="0.25">
      <c r="A61" t="s">
        <v>47</v>
      </c>
    </row>
    <row r="62" spans="1:22" x14ac:dyDescent="0.25">
      <c r="A62" s="11" t="s">
        <v>4</v>
      </c>
      <c r="B62" s="11" t="s">
        <v>20</v>
      </c>
      <c r="C62" s="11" t="s">
        <v>6</v>
      </c>
      <c r="D62" s="11" t="s">
        <v>7</v>
      </c>
      <c r="E62" s="11" t="s">
        <v>8</v>
      </c>
      <c r="F62" s="11" t="s">
        <v>15</v>
      </c>
    </row>
    <row r="63" spans="1:22" x14ac:dyDescent="0.25">
      <c r="A63">
        <v>1997</v>
      </c>
      <c r="B63" s="3">
        <v>83.9738696</v>
      </c>
      <c r="C63" s="3">
        <v>11968.639187490002</v>
      </c>
      <c r="D63" s="3">
        <v>49716.472833979999</v>
      </c>
      <c r="E63" s="3">
        <v>28891.943288280003</v>
      </c>
      <c r="F63" s="3">
        <v>90661.029179350007</v>
      </c>
    </row>
    <row r="64" spans="1:22" x14ac:dyDescent="0.25">
      <c r="A64">
        <v>1998</v>
      </c>
      <c r="B64" s="3">
        <v>81.952294660000007</v>
      </c>
      <c r="C64" s="3">
        <v>8983.1428534100014</v>
      </c>
      <c r="D64" s="3">
        <v>51458.443136809998</v>
      </c>
      <c r="E64" s="3">
        <v>23632.330319929999</v>
      </c>
      <c r="F64" s="3">
        <v>84155.868604809992</v>
      </c>
    </row>
    <row r="65" spans="1:6" x14ac:dyDescent="0.25">
      <c r="A65">
        <v>1999</v>
      </c>
      <c r="B65" s="3">
        <v>112.28503070000001</v>
      </c>
      <c r="C65" s="3">
        <v>12816.23114915</v>
      </c>
      <c r="D65" s="3">
        <v>121665.7602515</v>
      </c>
      <c r="E65" s="3">
        <v>51840.064668789993</v>
      </c>
      <c r="F65" s="3">
        <v>186434.34110014001</v>
      </c>
    </row>
    <row r="66" spans="1:6" x14ac:dyDescent="0.25">
      <c r="A66">
        <v>2000</v>
      </c>
      <c r="B66" s="3">
        <v>137.83602989999997</v>
      </c>
      <c r="C66" s="3">
        <v>8600.8725376399998</v>
      </c>
      <c r="D66" s="3">
        <v>100756.97246454</v>
      </c>
      <c r="E66" s="3">
        <v>31894.387862489999</v>
      </c>
      <c r="F66" s="3">
        <v>141390.06889457002</v>
      </c>
    </row>
    <row r="67" spans="1:6" x14ac:dyDescent="0.25">
      <c r="A67">
        <v>2001</v>
      </c>
      <c r="B67" s="3">
        <v>43.884057769999998</v>
      </c>
      <c r="C67" s="3">
        <v>8282.5524483999998</v>
      </c>
      <c r="D67" s="3">
        <v>69353.204521200008</v>
      </c>
      <c r="E67" s="3">
        <v>22626.947223949999</v>
      </c>
      <c r="F67" s="3">
        <v>100306.58825132002</v>
      </c>
    </row>
    <row r="68" spans="1:6" x14ac:dyDescent="0.25">
      <c r="A68">
        <v>2002</v>
      </c>
      <c r="B68" s="3">
        <v>4.9820283600000002</v>
      </c>
      <c r="C68" s="3">
        <v>7490.7193289099996</v>
      </c>
      <c r="D68" s="3">
        <v>57507.729645349995</v>
      </c>
      <c r="E68" s="3">
        <v>20639.288159899996</v>
      </c>
      <c r="F68" s="3">
        <v>85642.719162519978</v>
      </c>
    </row>
    <row r="69" spans="1:6" x14ac:dyDescent="0.25">
      <c r="A69">
        <v>2003</v>
      </c>
      <c r="B69" s="3">
        <v>72.6980085</v>
      </c>
      <c r="C69" s="3">
        <v>9021.0822068199996</v>
      </c>
      <c r="D69" s="3">
        <v>187577.45778213005</v>
      </c>
      <c r="E69" s="3">
        <v>36441.301804560011</v>
      </c>
      <c r="F69" s="3">
        <v>233112.53980201005</v>
      </c>
    </row>
    <row r="70" spans="1:6" x14ac:dyDescent="0.25">
      <c r="A70">
        <v>2004</v>
      </c>
      <c r="B70" s="3">
        <v>56.337025700000005</v>
      </c>
      <c r="C70" s="3">
        <v>10442.52399091</v>
      </c>
      <c r="D70" s="3">
        <v>115866.05459362001</v>
      </c>
      <c r="E70" s="3">
        <v>34472.164117079999</v>
      </c>
      <c r="F70" s="3">
        <v>160837.07972730999</v>
      </c>
    </row>
    <row r="71" spans="1:6" x14ac:dyDescent="0.25">
      <c r="A71">
        <v>2005</v>
      </c>
      <c r="B71" s="3">
        <v>102.66734332</v>
      </c>
      <c r="C71" s="3">
        <v>8622.3763121400007</v>
      </c>
      <c r="D71" s="3">
        <v>182261.92771307001</v>
      </c>
      <c r="E71" s="3">
        <v>46054.702930419997</v>
      </c>
      <c r="F71" s="3">
        <v>237041.67429895001</v>
      </c>
    </row>
    <row r="72" spans="1:6" x14ac:dyDescent="0.25">
      <c r="A72">
        <v>2006</v>
      </c>
      <c r="B72" s="3">
        <v>144.01243009999999</v>
      </c>
      <c r="C72" s="3">
        <v>9138.4075594999995</v>
      </c>
      <c r="D72" s="3">
        <v>169774.17654111999</v>
      </c>
      <c r="E72" s="3">
        <v>32323.206950830001</v>
      </c>
      <c r="F72" s="3">
        <v>211379.80348155001</v>
      </c>
    </row>
    <row r="73" spans="1:6" x14ac:dyDescent="0.25">
      <c r="A73">
        <v>2007</v>
      </c>
      <c r="B73" s="3">
        <v>43.412010699999996</v>
      </c>
      <c r="C73" s="3">
        <v>6301.1714483100004</v>
      </c>
      <c r="D73" s="3">
        <v>130794.34173445</v>
      </c>
      <c r="E73" s="3">
        <v>23834.099865239998</v>
      </c>
      <c r="F73" s="3">
        <v>160973.02505869998</v>
      </c>
    </row>
    <row r="74" spans="1:6" x14ac:dyDescent="0.25">
      <c r="A74">
        <v>2008</v>
      </c>
      <c r="B74" s="3">
        <v>111.15066297</v>
      </c>
      <c r="C74" s="3">
        <v>6762.1250171600004</v>
      </c>
      <c r="D74" s="3">
        <v>108109.18574890999</v>
      </c>
      <c r="E74" s="3">
        <v>26377.070290349995</v>
      </c>
      <c r="F74" s="3">
        <v>141359.53171938998</v>
      </c>
    </row>
    <row r="75" spans="1:6" x14ac:dyDescent="0.25">
      <c r="A75">
        <v>2009</v>
      </c>
      <c r="B75" s="3">
        <v>56.946963750000002</v>
      </c>
      <c r="C75" s="3">
        <v>5975.2420408500002</v>
      </c>
      <c r="D75" s="3">
        <v>105415.29305722</v>
      </c>
      <c r="E75" s="3">
        <v>20449.818994429999</v>
      </c>
      <c r="F75" s="3">
        <v>131897.30105625</v>
      </c>
    </row>
    <row r="76" spans="1:6" x14ac:dyDescent="0.25">
      <c r="A76">
        <v>2010</v>
      </c>
      <c r="B76" s="3">
        <v>57.060114639999995</v>
      </c>
      <c r="C76" s="3">
        <v>6714.4443791699987</v>
      </c>
      <c r="D76" s="3">
        <v>131561.31838091</v>
      </c>
      <c r="E76" s="3">
        <v>20749.924982420001</v>
      </c>
      <c r="F76" s="3">
        <v>159082.74785714</v>
      </c>
    </row>
    <row r="77" spans="1:6" x14ac:dyDescent="0.25">
      <c r="A77">
        <v>2011</v>
      </c>
      <c r="B77" s="3">
        <v>71.308191608299992</v>
      </c>
      <c r="C77" s="3">
        <v>7071.6794892844691</v>
      </c>
      <c r="D77" s="3">
        <v>120483.28879824003</v>
      </c>
      <c r="E77" s="3">
        <v>34444.379333780133</v>
      </c>
      <c r="F77" s="3">
        <v>162070.65581291291</v>
      </c>
    </row>
    <row r="78" spans="1:6" x14ac:dyDescent="0.25">
      <c r="A78">
        <v>2012</v>
      </c>
      <c r="B78" s="3">
        <v>168.47693704546001</v>
      </c>
      <c r="C78" s="3">
        <v>8562.7468372099211</v>
      </c>
      <c r="D78" s="3">
        <v>156845.76106498999</v>
      </c>
      <c r="E78" s="3">
        <v>23749.982786821598</v>
      </c>
      <c r="F78" s="3">
        <v>189326.96762606697</v>
      </c>
    </row>
    <row r="79" spans="1:6" x14ac:dyDescent="0.25">
      <c r="A79">
        <v>2013</v>
      </c>
      <c r="B79" s="3">
        <v>104.37183614</v>
      </c>
      <c r="C79" s="3">
        <v>6646.1870479078598</v>
      </c>
      <c r="D79" s="3">
        <v>187183.18515527999</v>
      </c>
      <c r="E79" s="3">
        <v>23261.664619822208</v>
      </c>
      <c r="F79" s="3">
        <v>217195.40865915004</v>
      </c>
    </row>
    <row r="80" spans="1:6" x14ac:dyDescent="0.25">
      <c r="A80">
        <v>2014</v>
      </c>
      <c r="B80" s="3">
        <v>270.96669355</v>
      </c>
      <c r="C80" s="3">
        <v>7919.8077675999994</v>
      </c>
      <c r="D80" s="3">
        <v>112402.76730441001</v>
      </c>
      <c r="E80" s="3">
        <v>21408.868909769997</v>
      </c>
      <c r="F80" s="3">
        <v>142002.41067533</v>
      </c>
    </row>
    <row r="81" spans="1:6" x14ac:dyDescent="0.25">
      <c r="A81">
        <v>2015</v>
      </c>
      <c r="B81" s="3">
        <v>115.74936169999999</v>
      </c>
      <c r="C81" s="3">
        <v>7965.1857171499996</v>
      </c>
      <c r="D81" s="3">
        <v>108655.77878955999</v>
      </c>
      <c r="E81" s="3">
        <v>52402.64740608001</v>
      </c>
      <c r="F81" s="3">
        <v>169139.36127448999</v>
      </c>
    </row>
    <row r="82" spans="1:6" x14ac:dyDescent="0.25">
      <c r="A82">
        <v>2016</v>
      </c>
      <c r="B82" s="3">
        <v>61.237416779999997</v>
      </c>
      <c r="C82" s="3">
        <v>7979.9107441400001</v>
      </c>
      <c r="D82" s="3">
        <v>167100.54877793</v>
      </c>
      <c r="E82" s="3">
        <v>30408.89856505</v>
      </c>
      <c r="F82" s="3">
        <v>205550.5955039</v>
      </c>
    </row>
    <row r="83" spans="1:6" x14ac:dyDescent="0.25">
      <c r="A83" t="s">
        <v>22</v>
      </c>
      <c r="B83" s="3">
        <v>1901.3083074937597</v>
      </c>
      <c r="C83" s="3">
        <v>167265.04806315224</v>
      </c>
      <c r="D83" s="3">
        <v>2434489.66829522</v>
      </c>
      <c r="E83" s="3">
        <v>605903.69307999394</v>
      </c>
      <c r="F83" s="3">
        <v>3209559.7177458601</v>
      </c>
    </row>
    <row r="84" spans="1:6" x14ac:dyDescent="0.25">
      <c r="A84" t="s">
        <v>21</v>
      </c>
      <c r="B84" s="7">
        <v>5.9238913579993696E-2</v>
      </c>
      <c r="C84" s="3">
        <v>5.2114639630580211</v>
      </c>
      <c r="D84" s="3">
        <v>75.851203354615009</v>
      </c>
      <c r="E84" s="3">
        <v>18.878093768746968</v>
      </c>
      <c r="F84" s="3"/>
    </row>
    <row r="85" spans="1:6" x14ac:dyDescent="0.25">
      <c r="C85" s="7"/>
      <c r="D85" s="3"/>
      <c r="E85" s="3"/>
      <c r="F85" s="3"/>
    </row>
    <row r="86" spans="1:6" x14ac:dyDescent="0.25">
      <c r="A86" s="23" t="s">
        <v>46</v>
      </c>
      <c r="B86" s="23"/>
      <c r="C86" s="25"/>
      <c r="D86" s="24"/>
      <c r="E86" s="24"/>
      <c r="F86" s="24"/>
    </row>
    <row r="87" spans="1:6" x14ac:dyDescent="0.25">
      <c r="A87" s="26" t="s">
        <v>4</v>
      </c>
      <c r="B87" t="s">
        <v>20</v>
      </c>
      <c r="C87" t="s">
        <v>6</v>
      </c>
      <c r="D87" t="s">
        <v>7</v>
      </c>
      <c r="E87" t="s">
        <v>8</v>
      </c>
      <c r="F87" t="s">
        <v>15</v>
      </c>
    </row>
    <row r="88" spans="1:6" x14ac:dyDescent="0.25">
      <c r="A88">
        <v>1997</v>
      </c>
      <c r="B88" s="3">
        <v>83.9738696</v>
      </c>
      <c r="C88" s="3">
        <v>4964.5641371700003</v>
      </c>
      <c r="D88" s="3">
        <v>0</v>
      </c>
      <c r="E88" s="3">
        <v>4701.1053601700005</v>
      </c>
      <c r="F88" s="3">
        <v>9749.6433669400012</v>
      </c>
    </row>
    <row r="89" spans="1:6" x14ac:dyDescent="0.25">
      <c r="A89">
        <v>1998</v>
      </c>
      <c r="B89" s="3">
        <v>81.952294660000007</v>
      </c>
      <c r="C89" s="3">
        <v>4816.4518349100008</v>
      </c>
      <c r="D89" s="3">
        <v>1</v>
      </c>
      <c r="E89" s="3">
        <v>4734.7334885</v>
      </c>
      <c r="F89" s="3">
        <v>9634.1376180700026</v>
      </c>
    </row>
    <row r="90" spans="1:6" x14ac:dyDescent="0.25">
      <c r="A90">
        <v>1999</v>
      </c>
      <c r="B90" s="3">
        <v>112.28503070000001</v>
      </c>
      <c r="C90" s="3">
        <v>6660.6171373899997</v>
      </c>
      <c r="D90" s="3">
        <v>0</v>
      </c>
      <c r="E90" s="3">
        <v>3312.2047276899998</v>
      </c>
      <c r="F90" s="3">
        <v>10085.10689578</v>
      </c>
    </row>
    <row r="91" spans="1:6" x14ac:dyDescent="0.25">
      <c r="A91">
        <v>2000</v>
      </c>
      <c r="B91" s="3">
        <v>137.83602989999997</v>
      </c>
      <c r="C91" s="3">
        <v>5818.58154466</v>
      </c>
      <c r="D91" s="3">
        <v>0</v>
      </c>
      <c r="E91" s="3">
        <v>3814.3037635900005</v>
      </c>
      <c r="F91" s="3">
        <v>9770.7213381500005</v>
      </c>
    </row>
    <row r="92" spans="1:6" x14ac:dyDescent="0.25">
      <c r="A92">
        <v>2001</v>
      </c>
      <c r="B92" s="3">
        <v>43.884057769999998</v>
      </c>
      <c r="C92" s="3">
        <v>4420.9419003399998</v>
      </c>
      <c r="D92" s="3">
        <v>0</v>
      </c>
      <c r="E92" s="3">
        <v>2217.8503447900002</v>
      </c>
      <c r="F92" s="3">
        <v>6682.6763029000003</v>
      </c>
    </row>
    <row r="93" spans="1:6" x14ac:dyDescent="0.25">
      <c r="A93">
        <v>2002</v>
      </c>
      <c r="B93" s="3">
        <v>4.9820283600000002</v>
      </c>
      <c r="C93" s="3">
        <v>2517.91526024</v>
      </c>
      <c r="D93" s="3">
        <v>0</v>
      </c>
      <c r="E93" s="3">
        <v>1210.51207342</v>
      </c>
      <c r="F93" s="3">
        <v>3733.4093620200001</v>
      </c>
    </row>
    <row r="94" spans="1:6" x14ac:dyDescent="0.25">
      <c r="A94">
        <v>2003</v>
      </c>
      <c r="B94" s="3">
        <v>72.6980085</v>
      </c>
      <c r="C94" s="3">
        <v>4067.6247551200004</v>
      </c>
      <c r="D94" s="3">
        <v>0</v>
      </c>
      <c r="E94" s="3">
        <v>2926.3792414600002</v>
      </c>
      <c r="F94" s="3">
        <v>7066.7020050800002</v>
      </c>
    </row>
    <row r="95" spans="1:6" x14ac:dyDescent="0.25">
      <c r="A95">
        <v>2004</v>
      </c>
      <c r="B95" s="3">
        <v>56.337025700000005</v>
      </c>
      <c r="C95" s="3">
        <v>3202.8755278100002</v>
      </c>
      <c r="D95" s="3">
        <v>0</v>
      </c>
      <c r="E95" s="3">
        <v>1813.88872778</v>
      </c>
      <c r="F95" s="3">
        <v>5073.1012812899999</v>
      </c>
    </row>
    <row r="96" spans="1:6" x14ac:dyDescent="0.25">
      <c r="A96">
        <v>2005</v>
      </c>
      <c r="B96" s="3">
        <v>102.66734332</v>
      </c>
      <c r="C96" s="3">
        <v>2870.1272914600004</v>
      </c>
      <c r="D96" s="3">
        <v>20.336000240000001</v>
      </c>
      <c r="E96" s="3">
        <v>3284.70605957</v>
      </c>
      <c r="F96" s="3">
        <v>6277.8366945900007</v>
      </c>
    </row>
    <row r="97" spans="1:6" x14ac:dyDescent="0.25">
      <c r="A97">
        <v>2006</v>
      </c>
      <c r="B97" s="3">
        <v>144.01243009999999</v>
      </c>
      <c r="C97" s="3">
        <v>3558.9275723000001</v>
      </c>
      <c r="D97" s="3">
        <v>1.7539998799999998</v>
      </c>
      <c r="E97" s="3">
        <v>2851.3530387700002</v>
      </c>
      <c r="F97" s="3">
        <v>6556.0470410500002</v>
      </c>
    </row>
    <row r="98" spans="1:6" x14ac:dyDescent="0.25">
      <c r="A98">
        <v>2007</v>
      </c>
      <c r="B98" s="3">
        <v>43.412010699999996</v>
      </c>
      <c r="C98" s="3">
        <v>3506.8624291400006</v>
      </c>
      <c r="D98" s="3">
        <v>2.2590000999999997</v>
      </c>
      <c r="E98" s="3">
        <v>2033.3979827599999</v>
      </c>
      <c r="F98" s="3">
        <v>5585.9314227000004</v>
      </c>
    </row>
    <row r="99" spans="1:6" x14ac:dyDescent="0.25">
      <c r="A99">
        <v>2008</v>
      </c>
      <c r="B99" s="3">
        <v>111.15066297</v>
      </c>
      <c r="C99" s="3">
        <v>2996.84601716</v>
      </c>
      <c r="D99" s="3">
        <v>1.5880004200000002</v>
      </c>
      <c r="E99" s="3">
        <v>1564.3922903500002</v>
      </c>
      <c r="F99" s="3">
        <v>4673.9769709000002</v>
      </c>
    </row>
    <row r="100" spans="1:6" x14ac:dyDescent="0.25">
      <c r="A100">
        <v>2009</v>
      </c>
      <c r="B100" s="3">
        <v>56.946963750000002</v>
      </c>
      <c r="C100" s="3">
        <v>2724.7210337500001</v>
      </c>
      <c r="D100" s="3">
        <v>1.01099999</v>
      </c>
      <c r="E100" s="3">
        <v>1402.6060034300001</v>
      </c>
      <c r="F100" s="3">
        <v>4185.2850009200001</v>
      </c>
    </row>
    <row r="101" spans="1:6" x14ac:dyDescent="0.25">
      <c r="A101">
        <v>2010</v>
      </c>
      <c r="B101" s="3">
        <v>57.060114639999995</v>
      </c>
      <c r="C101" s="3">
        <v>1727.9223891699999</v>
      </c>
      <c r="D101" s="3">
        <v>0.11700005999999999</v>
      </c>
      <c r="E101" s="3">
        <v>1260.5079898399999</v>
      </c>
      <c r="F101" s="3">
        <v>3045.6074937099997</v>
      </c>
    </row>
    <row r="102" spans="1:6" x14ac:dyDescent="0.25">
      <c r="A102">
        <v>2011</v>
      </c>
      <c r="B102" s="3">
        <v>71.308191608299992</v>
      </c>
      <c r="C102" s="3">
        <v>2784.9704955444699</v>
      </c>
      <c r="D102" s="3">
        <v>1.3460000000000001</v>
      </c>
      <c r="E102" s="3">
        <v>1480.6183265301402</v>
      </c>
      <c r="F102" s="3">
        <v>4338.2430136829107</v>
      </c>
    </row>
    <row r="103" spans="1:6" x14ac:dyDescent="0.25">
      <c r="A103">
        <v>2012</v>
      </c>
      <c r="B103" s="3">
        <v>168.47693704546001</v>
      </c>
      <c r="C103" s="3">
        <v>3235.1788351699201</v>
      </c>
      <c r="D103" s="3">
        <v>1.29799939</v>
      </c>
      <c r="E103" s="3">
        <v>1301.5647865515998</v>
      </c>
      <c r="F103" s="3">
        <v>4706.5185581569795</v>
      </c>
    </row>
    <row r="104" spans="1:6" x14ac:dyDescent="0.25">
      <c r="A104" s="4">
        <v>2013</v>
      </c>
      <c r="B104" s="5">
        <v>104.37183614</v>
      </c>
      <c r="C104" s="5">
        <v>1812.12003850786</v>
      </c>
      <c r="D104" s="5">
        <v>3.4420009199999999</v>
      </c>
      <c r="E104" s="5">
        <v>935.35062182221009</v>
      </c>
      <c r="F104" s="5">
        <v>2855.2844973900706</v>
      </c>
    </row>
    <row r="105" spans="1:6" x14ac:dyDescent="0.25">
      <c r="A105" s="4">
        <v>2014</v>
      </c>
      <c r="B105" s="5">
        <v>270.96669355</v>
      </c>
      <c r="C105" s="5">
        <v>4363.7947791199995</v>
      </c>
      <c r="D105" s="5">
        <v>10.770276730000001</v>
      </c>
      <c r="E105" s="5">
        <v>1956.31290713</v>
      </c>
      <c r="F105" s="5">
        <v>6601.8446565299992</v>
      </c>
    </row>
    <row r="106" spans="1:6" x14ac:dyDescent="0.25">
      <c r="A106" s="4">
        <v>2015</v>
      </c>
      <c r="B106" s="5">
        <v>115.74936169999999</v>
      </c>
      <c r="C106" s="5">
        <v>2668.4487169299996</v>
      </c>
      <c r="D106" s="5">
        <v>20.276704199999998</v>
      </c>
      <c r="E106" s="5">
        <v>1540.908408</v>
      </c>
      <c r="F106" s="5">
        <v>4345.3831908299999</v>
      </c>
    </row>
    <row r="107" spans="1:6" x14ac:dyDescent="0.25">
      <c r="A107" s="4">
        <v>2016</v>
      </c>
      <c r="B107" s="5">
        <v>51.237416779999997</v>
      </c>
      <c r="C107" s="5">
        <v>864.30674609000005</v>
      </c>
      <c r="D107" s="5">
        <v>13.833506679999999</v>
      </c>
      <c r="E107" s="5">
        <v>768.91656350999995</v>
      </c>
      <c r="F107" s="5">
        <v>1698.2942330600001</v>
      </c>
    </row>
    <row r="108" spans="1:6" x14ac:dyDescent="0.25">
      <c r="A108" t="s">
        <v>43</v>
      </c>
      <c r="B108" s="3">
        <f>SUM(B88:B107)</f>
        <v>1891.3083074937597</v>
      </c>
      <c r="C108" s="3">
        <f>SUM(C88:C107)</f>
        <v>69583.798441982261</v>
      </c>
      <c r="D108" s="3">
        <f>SUM(D88:D107)</f>
        <v>79.031488609999997</v>
      </c>
      <c r="E108" s="3">
        <f>SUM(E88:E107)</f>
        <v>45111.612705663945</v>
      </c>
      <c r="F108" s="3">
        <f>SUM(F88:F107)</f>
        <v>116665.75094374997</v>
      </c>
    </row>
    <row r="109" spans="1:6" x14ac:dyDescent="0.25">
      <c r="A109" t="s">
        <v>21</v>
      </c>
      <c r="B109" s="3">
        <f>(B108/$F$108)*100</f>
        <v>1.6211341307918621</v>
      </c>
      <c r="C109" s="3">
        <f>(C108/$F$108)*100</f>
        <v>59.643723954197903</v>
      </c>
      <c r="D109" s="7">
        <f>(D108/$F$108)*100</f>
        <v>6.7741807660505943E-2</v>
      </c>
      <c r="E109" s="3">
        <f>(E108/$F$108)*100</f>
        <v>38.667400107349728</v>
      </c>
    </row>
    <row r="111" spans="1:6" x14ac:dyDescent="0.25">
      <c r="A111" s="23" t="s">
        <v>45</v>
      </c>
      <c r="B111" s="23"/>
      <c r="C111" s="25"/>
      <c r="D111" s="24"/>
      <c r="E111" s="24"/>
      <c r="F111" s="24"/>
    </row>
    <row r="112" spans="1:6" x14ac:dyDescent="0.25">
      <c r="A112" s="14" t="s">
        <v>4</v>
      </c>
      <c r="B112" s="23" t="s">
        <v>20</v>
      </c>
      <c r="C112" s="23" t="s">
        <v>6</v>
      </c>
      <c r="D112" s="23" t="s">
        <v>7</v>
      </c>
      <c r="E112" s="23" t="s">
        <v>8</v>
      </c>
      <c r="F112" s="23" t="s">
        <v>15</v>
      </c>
    </row>
    <row r="113" spans="1:6" x14ac:dyDescent="0.25">
      <c r="A113">
        <v>1997</v>
      </c>
      <c r="B113" s="3">
        <v>0</v>
      </c>
      <c r="C113" s="3">
        <v>7000.0750441600012</v>
      </c>
      <c r="D113" s="3">
        <v>48750.472669759998</v>
      </c>
      <c r="E113" s="3">
        <v>24157.837914740001</v>
      </c>
      <c r="F113" s="3">
        <v>79908.385628659991</v>
      </c>
    </row>
    <row r="114" spans="1:6" x14ac:dyDescent="0.25">
      <c r="A114">
        <v>1998</v>
      </c>
      <c r="B114" s="3">
        <v>0</v>
      </c>
      <c r="C114" s="3">
        <v>4166.6910185000006</v>
      </c>
      <c r="D114" s="3">
        <v>50453.963083369999</v>
      </c>
      <c r="E114" s="3">
        <v>18875.49684643</v>
      </c>
      <c r="F114" s="3">
        <v>73496.150948299997</v>
      </c>
    </row>
    <row r="115" spans="1:6" x14ac:dyDescent="0.25">
      <c r="A115">
        <v>1999</v>
      </c>
      <c r="B115" s="3">
        <v>0</v>
      </c>
      <c r="C115" s="3">
        <v>6155.6140117600007</v>
      </c>
      <c r="D115" s="3">
        <v>121116.8603636</v>
      </c>
      <c r="E115" s="3">
        <v>48521.459934999999</v>
      </c>
      <c r="F115" s="3">
        <v>175793.93431036</v>
      </c>
    </row>
    <row r="116" spans="1:6" x14ac:dyDescent="0.25">
      <c r="A116">
        <v>2000</v>
      </c>
      <c r="B116" s="3">
        <v>0</v>
      </c>
      <c r="C116" s="3">
        <v>2782.2909929800003</v>
      </c>
      <c r="D116" s="3">
        <v>96916.772781139996</v>
      </c>
      <c r="E116" s="3">
        <v>28075.784099149998</v>
      </c>
      <c r="F116" s="3">
        <v>127774.84787326999</v>
      </c>
    </row>
    <row r="117" spans="1:6" x14ac:dyDescent="0.25">
      <c r="A117">
        <v>2001</v>
      </c>
      <c r="B117" s="3">
        <v>0</v>
      </c>
      <c r="C117" s="3">
        <v>3861.6105480599999</v>
      </c>
      <c r="D117" s="3">
        <v>68665.904715600002</v>
      </c>
      <c r="E117" s="3">
        <v>20407.49688124</v>
      </c>
      <c r="F117" s="3">
        <v>92935.0121449</v>
      </c>
    </row>
    <row r="118" spans="1:6" x14ac:dyDescent="0.25">
      <c r="A118">
        <v>2002</v>
      </c>
      <c r="B118" s="3">
        <v>0</v>
      </c>
      <c r="C118" s="3">
        <v>4972.8040686699997</v>
      </c>
      <c r="D118" s="3">
        <v>57507.729645349995</v>
      </c>
      <c r="E118" s="3">
        <v>19428.776086479997</v>
      </c>
      <c r="F118" s="3">
        <v>81909.309800499992</v>
      </c>
    </row>
    <row r="119" spans="1:6" x14ac:dyDescent="0.25">
      <c r="A119">
        <v>2003</v>
      </c>
      <c r="B119" s="3">
        <v>0</v>
      </c>
      <c r="C119" s="3">
        <v>4928.45744784</v>
      </c>
      <c r="D119" s="3">
        <v>172650.45821088005</v>
      </c>
      <c r="E119" s="3">
        <v>33473.922553920005</v>
      </c>
      <c r="F119" s="3">
        <v>211052.83821264005</v>
      </c>
    </row>
    <row r="120" spans="1:6" x14ac:dyDescent="0.25">
      <c r="A120">
        <v>2004</v>
      </c>
      <c r="B120" s="3">
        <v>0</v>
      </c>
      <c r="C120" s="3">
        <v>7235.1484701999998</v>
      </c>
      <c r="D120" s="3">
        <v>114471.55411612001</v>
      </c>
      <c r="E120" s="3">
        <v>32652.275390600003</v>
      </c>
      <c r="F120" s="3">
        <v>154358.97797692</v>
      </c>
    </row>
    <row r="121" spans="1:6" x14ac:dyDescent="0.25">
      <c r="A121">
        <v>2005</v>
      </c>
      <c r="B121" s="3">
        <v>0</v>
      </c>
      <c r="C121" s="3">
        <v>5746.7490177899999</v>
      </c>
      <c r="D121" s="3">
        <v>171189.99115007999</v>
      </c>
      <c r="E121" s="3">
        <v>42741.096876049996</v>
      </c>
      <c r="F121" s="3">
        <v>219677.83704391998</v>
      </c>
    </row>
    <row r="122" spans="1:6" x14ac:dyDescent="0.25">
      <c r="A122">
        <v>2006</v>
      </c>
      <c r="B122" s="3">
        <v>0</v>
      </c>
      <c r="C122" s="3">
        <v>5579.4799872000003</v>
      </c>
      <c r="D122" s="3">
        <v>163759.42225840001</v>
      </c>
      <c r="E122" s="3">
        <v>29461.85391776</v>
      </c>
      <c r="F122" s="3">
        <v>198800.75616336</v>
      </c>
    </row>
    <row r="123" spans="1:6" x14ac:dyDescent="0.25">
      <c r="A123">
        <v>2007</v>
      </c>
      <c r="B123" s="3">
        <v>0</v>
      </c>
      <c r="C123" s="3">
        <v>2793.3090258900002</v>
      </c>
      <c r="D123" s="3">
        <v>130223.5829541</v>
      </c>
      <c r="E123" s="3">
        <v>21798.201893759997</v>
      </c>
      <c r="F123" s="3">
        <v>154815.09387374998</v>
      </c>
    </row>
    <row r="124" spans="1:6" x14ac:dyDescent="0.25">
      <c r="A124">
        <v>2008</v>
      </c>
      <c r="B124" s="3">
        <v>0</v>
      </c>
      <c r="C124" s="3">
        <v>3765.2790000000005</v>
      </c>
      <c r="D124" s="3">
        <v>108102.598</v>
      </c>
      <c r="E124" s="3">
        <v>24812.677999999996</v>
      </c>
      <c r="F124" s="3">
        <v>136680.55499999999</v>
      </c>
    </row>
    <row r="125" spans="1:6" x14ac:dyDescent="0.25">
      <c r="A125">
        <v>2009</v>
      </c>
      <c r="B125" s="3">
        <v>0</v>
      </c>
      <c r="C125" s="3">
        <v>3250.0209999999997</v>
      </c>
      <c r="D125" s="3">
        <v>103287.882</v>
      </c>
      <c r="E125" s="3">
        <v>19036.512999999999</v>
      </c>
      <c r="F125" s="3">
        <v>125574.41599999998</v>
      </c>
    </row>
    <row r="126" spans="1:6" x14ac:dyDescent="0.25">
      <c r="A126">
        <v>2010</v>
      </c>
      <c r="B126" s="3">
        <v>0</v>
      </c>
      <c r="C126" s="3">
        <v>4986.4219999999996</v>
      </c>
      <c r="D126" s="3">
        <v>128741.80100000001</v>
      </c>
      <c r="E126" s="3">
        <v>19485.117000000002</v>
      </c>
      <c r="F126" s="3">
        <v>153213.34</v>
      </c>
    </row>
    <row r="127" spans="1:6" x14ac:dyDescent="0.25">
      <c r="A127">
        <v>2011</v>
      </c>
      <c r="B127" s="3">
        <v>0</v>
      </c>
      <c r="C127" s="3">
        <v>4286.6089999999995</v>
      </c>
      <c r="D127" s="3">
        <v>116121.34300000002</v>
      </c>
      <c r="E127" s="3">
        <v>32948.960999999996</v>
      </c>
      <c r="F127" s="3">
        <v>153356.913</v>
      </c>
    </row>
    <row r="128" spans="1:6" x14ac:dyDescent="0.25">
      <c r="A128">
        <v>2012</v>
      </c>
      <c r="B128" s="3">
        <v>0</v>
      </c>
      <c r="C128" s="3">
        <v>5319.4679999999998</v>
      </c>
      <c r="D128" s="3">
        <v>154362.46299999999</v>
      </c>
      <c r="E128" s="3">
        <v>22438.917999999998</v>
      </c>
      <c r="F128" s="3">
        <v>182120.84899999999</v>
      </c>
    </row>
    <row r="129" spans="1:6" x14ac:dyDescent="0.25">
      <c r="A129">
        <v>2013</v>
      </c>
      <c r="B129" s="3">
        <v>0</v>
      </c>
      <c r="C129" s="3">
        <v>4831.7669999999998</v>
      </c>
      <c r="D129" s="3">
        <v>184835.24299999999</v>
      </c>
      <c r="E129" s="3">
        <v>22325.213999999996</v>
      </c>
      <c r="F129" s="3">
        <v>211992.22399999999</v>
      </c>
    </row>
    <row r="130" spans="1:6" x14ac:dyDescent="0.25">
      <c r="A130">
        <v>2014</v>
      </c>
      <c r="B130" s="3">
        <v>0</v>
      </c>
      <c r="C130" s="3">
        <v>3555.5129999999999</v>
      </c>
      <c r="D130" s="3">
        <v>111097.09699999999</v>
      </c>
      <c r="E130" s="3">
        <v>19448.356</v>
      </c>
      <c r="F130" s="3">
        <v>134100.96599999999</v>
      </c>
    </row>
    <row r="131" spans="1:6" x14ac:dyDescent="0.25">
      <c r="A131">
        <v>2015</v>
      </c>
      <c r="B131" s="3">
        <v>0</v>
      </c>
      <c r="C131" s="3">
        <v>5295.0369999999994</v>
      </c>
      <c r="D131" s="3">
        <v>105264.50199999998</v>
      </c>
      <c r="E131" s="3">
        <v>50859.039000000004</v>
      </c>
      <c r="F131" s="3">
        <v>161418.57799999998</v>
      </c>
    </row>
    <row r="132" spans="1:6" x14ac:dyDescent="0.25">
      <c r="A132">
        <v>2016</v>
      </c>
      <c r="B132" s="3">
        <v>10</v>
      </c>
      <c r="C132" s="3">
        <v>7098.8040000000001</v>
      </c>
      <c r="D132" s="3">
        <v>164688.79</v>
      </c>
      <c r="E132" s="3">
        <v>29608.046999999999</v>
      </c>
      <c r="F132" s="3">
        <v>201405.641</v>
      </c>
    </row>
    <row r="133" spans="1:6" x14ac:dyDescent="0.25">
      <c r="A133" t="s">
        <v>43</v>
      </c>
      <c r="B133" s="3">
        <f>SUM(B113:B132)</f>
        <v>10</v>
      </c>
      <c r="C133" s="3">
        <f>SUM(C113:C132)</f>
        <v>97611.149633050009</v>
      </c>
      <c r="D133" s="3">
        <f>SUM(D113:D132)</f>
        <v>2372208.4309483999</v>
      </c>
      <c r="E133" s="3">
        <f>SUM(E113:E132)</f>
        <v>560557.04539513006</v>
      </c>
      <c r="F133" s="3">
        <f>SUM(F113:F132)</f>
        <v>3030386.6259765793</v>
      </c>
    </row>
    <row r="134" spans="1:6" x14ac:dyDescent="0.25">
      <c r="A134" t="s">
        <v>21</v>
      </c>
      <c r="B134" s="3">
        <f>(B133/$F$133)*100</f>
        <v>3.2999089668227986E-4</v>
      </c>
      <c r="C134" s="3">
        <f>(C133/$F$133)*100</f>
        <v>3.2210790793598365</v>
      </c>
      <c r="D134" s="3">
        <f>(D133/$F$133)*100</f>
        <v>78.280718724592674</v>
      </c>
      <c r="E134" s="3">
        <f>(E133/$F$133)*100</f>
        <v>18.497872205150841</v>
      </c>
    </row>
    <row r="135" spans="1:6" x14ac:dyDescent="0.25">
      <c r="B135" s="3"/>
      <c r="C135" s="3"/>
      <c r="D135" s="3"/>
      <c r="E135" s="3"/>
    </row>
    <row r="136" spans="1:6" x14ac:dyDescent="0.25">
      <c r="A136" s="23" t="s">
        <v>44</v>
      </c>
      <c r="B136" s="23"/>
      <c r="C136" s="23"/>
      <c r="D136" s="23"/>
      <c r="E136" s="23"/>
      <c r="F136" s="23"/>
    </row>
    <row r="137" spans="1:6" x14ac:dyDescent="0.25">
      <c r="A137" s="14" t="s">
        <v>4</v>
      </c>
      <c r="B137" t="s">
        <v>20</v>
      </c>
      <c r="C137" t="s">
        <v>6</v>
      </c>
      <c r="D137" t="s">
        <v>7</v>
      </c>
      <c r="E137" t="s">
        <v>8</v>
      </c>
      <c r="F137" t="s">
        <v>15</v>
      </c>
    </row>
    <row r="138" spans="1:6" x14ac:dyDescent="0.25">
      <c r="A138">
        <v>1997</v>
      </c>
      <c r="B138" s="3">
        <v>0</v>
      </c>
      <c r="C138" s="3">
        <v>4.0000061599999999</v>
      </c>
      <c r="D138" s="3">
        <v>966.00016421999999</v>
      </c>
      <c r="E138" s="3">
        <v>33.000013369999998</v>
      </c>
      <c r="F138" s="3">
        <v>1003.00018375</v>
      </c>
    </row>
    <row r="139" spans="1:6" x14ac:dyDescent="0.25">
      <c r="A139">
        <v>1998</v>
      </c>
      <c r="B139" s="3">
        <v>0</v>
      </c>
      <c r="C139" s="3">
        <v>0</v>
      </c>
      <c r="D139" s="3">
        <v>1003.48005344</v>
      </c>
      <c r="E139" s="3">
        <v>22.099985</v>
      </c>
      <c r="F139" s="3">
        <v>1025.58003844</v>
      </c>
    </row>
    <row r="140" spans="1:6" x14ac:dyDescent="0.25">
      <c r="A140">
        <v>1999</v>
      </c>
      <c r="B140" s="3">
        <v>0</v>
      </c>
      <c r="C140" s="3">
        <v>0</v>
      </c>
      <c r="D140" s="3">
        <v>548.89988789999995</v>
      </c>
      <c r="E140" s="3">
        <v>6.4000060999999997</v>
      </c>
      <c r="F140" s="3">
        <v>555.29989399999999</v>
      </c>
    </row>
    <row r="141" spans="1:6" x14ac:dyDescent="0.25">
      <c r="A141">
        <v>2000</v>
      </c>
      <c r="B141" s="3">
        <v>0</v>
      </c>
      <c r="C141" s="3">
        <v>0</v>
      </c>
      <c r="D141" s="3">
        <v>3840.1996834000001</v>
      </c>
      <c r="E141" s="3">
        <v>4.2999997499999996</v>
      </c>
      <c r="F141" s="3">
        <v>3844.4996831500002</v>
      </c>
    </row>
    <row r="142" spans="1:6" x14ac:dyDescent="0.25">
      <c r="A142">
        <v>2001</v>
      </c>
      <c r="B142" s="3">
        <v>0</v>
      </c>
      <c r="C142" s="3">
        <v>0</v>
      </c>
      <c r="D142" s="3">
        <v>687.29980560000001</v>
      </c>
      <c r="E142" s="3">
        <v>1.5999979200000001</v>
      </c>
      <c r="F142" s="3">
        <v>688.89980351999998</v>
      </c>
    </row>
    <row r="143" spans="1:6" x14ac:dyDescent="0.25">
      <c r="A143">
        <v>2002</v>
      </c>
      <c r="B143" s="3"/>
      <c r="C143" s="3"/>
      <c r="D143" s="3"/>
      <c r="E143" s="3"/>
      <c r="F143" s="3">
        <v>0</v>
      </c>
    </row>
    <row r="144" spans="1:6" x14ac:dyDescent="0.25">
      <c r="A144">
        <v>2003</v>
      </c>
      <c r="B144" s="3">
        <v>0</v>
      </c>
      <c r="C144" s="3">
        <v>25.00000386</v>
      </c>
      <c r="D144" s="3">
        <v>14926.99957125</v>
      </c>
      <c r="E144" s="3">
        <v>41.000009179999999</v>
      </c>
      <c r="F144" s="3">
        <v>14992.999584289999</v>
      </c>
    </row>
    <row r="145" spans="1:6" x14ac:dyDescent="0.25">
      <c r="A145">
        <v>2004</v>
      </c>
      <c r="B145" s="3">
        <v>0</v>
      </c>
      <c r="C145" s="3">
        <v>4.4999928999999996</v>
      </c>
      <c r="D145" s="3">
        <v>1394.5004775</v>
      </c>
      <c r="E145" s="3">
        <v>5.9999986999999999</v>
      </c>
      <c r="F145" s="3">
        <v>1405.0004691000001</v>
      </c>
    </row>
    <row r="146" spans="1:6" x14ac:dyDescent="0.25">
      <c r="A146">
        <v>2005</v>
      </c>
      <c r="B146" s="3">
        <v>0</v>
      </c>
      <c r="C146" s="3">
        <v>5.5000028900000002</v>
      </c>
      <c r="D146" s="3">
        <v>11051.60056275</v>
      </c>
      <c r="E146" s="3">
        <v>28.899994800000002</v>
      </c>
      <c r="F146" s="3">
        <v>11086.000560439999</v>
      </c>
    </row>
    <row r="147" spans="1:6" x14ac:dyDescent="0.25">
      <c r="A147">
        <v>2006</v>
      </c>
      <c r="B147" s="3">
        <v>0</v>
      </c>
      <c r="C147" s="3">
        <v>0</v>
      </c>
      <c r="D147" s="3">
        <v>6013.0002828400002</v>
      </c>
      <c r="E147" s="3">
        <v>9.9999942999999991</v>
      </c>
      <c r="F147" s="3">
        <v>6023.0002771400004</v>
      </c>
    </row>
    <row r="148" spans="1:6" x14ac:dyDescent="0.25">
      <c r="A148">
        <v>2007</v>
      </c>
      <c r="B148" s="3">
        <v>0</v>
      </c>
      <c r="C148" s="3">
        <v>0.99999327999999998</v>
      </c>
      <c r="D148" s="3">
        <v>568.49978024999996</v>
      </c>
      <c r="E148" s="3">
        <v>2.4999887200000002</v>
      </c>
      <c r="F148" s="3">
        <v>571.99976225</v>
      </c>
    </row>
    <row r="149" spans="1:6" x14ac:dyDescent="0.25">
      <c r="A149">
        <v>2008</v>
      </c>
      <c r="B149" s="3">
        <v>0</v>
      </c>
      <c r="C149" s="3">
        <v>0</v>
      </c>
      <c r="D149" s="3">
        <v>4.99974849</v>
      </c>
      <c r="E149" s="3">
        <v>0</v>
      </c>
      <c r="F149" s="3">
        <v>4.99974849</v>
      </c>
    </row>
    <row r="150" spans="1:6" x14ac:dyDescent="0.25">
      <c r="A150">
        <v>2009</v>
      </c>
      <c r="B150" s="3">
        <v>0</v>
      </c>
      <c r="C150" s="3">
        <v>0.50000710000000004</v>
      </c>
      <c r="D150" s="3">
        <v>2126.4000572300001</v>
      </c>
      <c r="E150" s="3">
        <v>10.699991000000001</v>
      </c>
      <c r="F150" s="3">
        <v>2137.60005533</v>
      </c>
    </row>
    <row r="151" spans="1:6" x14ac:dyDescent="0.25">
      <c r="A151">
        <v>2010</v>
      </c>
      <c r="B151" s="3">
        <v>0</v>
      </c>
      <c r="C151" s="3">
        <v>9.9989999999999996E-2</v>
      </c>
      <c r="D151" s="3">
        <v>2819.4003808500001</v>
      </c>
      <c r="E151" s="3">
        <v>4.2999925799999996</v>
      </c>
      <c r="F151" s="3">
        <v>2823.8003634300003</v>
      </c>
    </row>
    <row r="152" spans="1:6" x14ac:dyDescent="0.25">
      <c r="A152">
        <v>2011</v>
      </c>
      <c r="B152" s="3">
        <v>0</v>
      </c>
      <c r="C152" s="3">
        <v>9.9993739999999998E-2</v>
      </c>
      <c r="D152" s="3">
        <v>4360.5997982400004</v>
      </c>
      <c r="E152" s="3">
        <v>14.80000725</v>
      </c>
      <c r="F152" s="3">
        <v>4375.4997992300005</v>
      </c>
    </row>
    <row r="153" spans="1:6" x14ac:dyDescent="0.25">
      <c r="A153">
        <v>2012</v>
      </c>
      <c r="B153" s="3">
        <v>0</v>
      </c>
      <c r="C153" s="3">
        <v>8.1000020399999997</v>
      </c>
      <c r="D153" s="3">
        <v>2482.0000656000002</v>
      </c>
      <c r="E153" s="3">
        <v>9.5000002699999992</v>
      </c>
      <c r="F153" s="3">
        <v>2499.6000679100002</v>
      </c>
    </row>
    <row r="154" spans="1:6" x14ac:dyDescent="0.25">
      <c r="A154">
        <v>2013</v>
      </c>
      <c r="B154" s="3">
        <v>0</v>
      </c>
      <c r="C154" s="3">
        <v>2.3000094</v>
      </c>
      <c r="D154" s="3">
        <v>2344.5001543600001</v>
      </c>
      <c r="E154" s="3">
        <v>1.099998</v>
      </c>
      <c r="F154" s="3">
        <v>2347.9001617600002</v>
      </c>
    </row>
    <row r="155" spans="1:6" x14ac:dyDescent="0.25">
      <c r="A155">
        <v>2014</v>
      </c>
      <c r="B155" s="3">
        <v>0</v>
      </c>
      <c r="C155" s="3">
        <v>0.49998848000000001</v>
      </c>
      <c r="D155" s="3">
        <v>1294.90002768</v>
      </c>
      <c r="E155" s="3">
        <v>4.2000026400000001</v>
      </c>
      <c r="F155" s="3">
        <v>1299.6000188</v>
      </c>
    </row>
    <row r="156" spans="1:6" x14ac:dyDescent="0.25">
      <c r="A156">
        <v>2015</v>
      </c>
      <c r="B156" s="3">
        <v>0</v>
      </c>
      <c r="C156" s="3">
        <v>1.70000022</v>
      </c>
      <c r="D156" s="3">
        <v>3371.00008536</v>
      </c>
      <c r="E156" s="3">
        <v>2.6999980799999999</v>
      </c>
      <c r="F156" s="3">
        <v>3375.4000836600003</v>
      </c>
    </row>
    <row r="157" spans="1:6" x14ac:dyDescent="0.25">
      <c r="A157">
        <v>2016</v>
      </c>
      <c r="B157" s="3">
        <v>0</v>
      </c>
      <c r="C157" s="3">
        <v>16.799998049999999</v>
      </c>
      <c r="D157" s="3">
        <v>2397.9252712500002</v>
      </c>
      <c r="E157" s="3">
        <v>31.935001539999998</v>
      </c>
      <c r="F157" s="3">
        <v>2446.6602708400001</v>
      </c>
    </row>
    <row r="158" spans="1:6" x14ac:dyDescent="0.25">
      <c r="A158" t="s">
        <v>43</v>
      </c>
      <c r="B158" s="3">
        <f>SUM(B138:B157)</f>
        <v>0</v>
      </c>
      <c r="C158" s="3">
        <f>SUM(C138:C157)</f>
        <v>70.099988119999992</v>
      </c>
      <c r="D158" s="3">
        <f>SUM(D138:D157)</f>
        <v>62202.205858210007</v>
      </c>
      <c r="E158" s="3">
        <f>SUM(E138:E157)</f>
        <v>235.03497920000004</v>
      </c>
      <c r="F158" s="3">
        <f>SUM(F138:F157)</f>
        <v>62507.340825530016</v>
      </c>
    </row>
    <row r="159" spans="1:6" x14ac:dyDescent="0.25">
      <c r="A159" t="s">
        <v>21</v>
      </c>
      <c r="B159" s="7">
        <f>(B158/$F$158)*100</f>
        <v>0</v>
      </c>
      <c r="C159" s="7">
        <f>(C158/$F$158)*100</f>
        <v>0.11214680898946335</v>
      </c>
      <c r="D159" s="7">
        <f>(D158/$F$158)*100</f>
        <v>99.511841388083198</v>
      </c>
      <c r="E159" s="7">
        <f>(E158/$F$158)*100</f>
        <v>0.37601180292731978</v>
      </c>
    </row>
    <row r="161" spans="1:12" x14ac:dyDescent="0.25">
      <c r="A161" s="23" t="s">
        <v>42</v>
      </c>
      <c r="B161" s="23"/>
      <c r="C161" s="23"/>
      <c r="D161" s="23"/>
      <c r="E161" s="23"/>
      <c r="F161" s="23"/>
    </row>
    <row r="162" spans="1:12" ht="60" x14ac:dyDescent="0.25">
      <c r="B162" s="22" t="s">
        <v>22</v>
      </c>
      <c r="C162" s="22" t="s">
        <v>21</v>
      </c>
    </row>
    <row r="163" spans="1:12" x14ac:dyDescent="0.25">
      <c r="A163" s="19" t="s">
        <v>20</v>
      </c>
      <c r="B163" s="27">
        <v>1901.3083074937597</v>
      </c>
      <c r="C163" s="27">
        <v>5.9238913579993696E-2</v>
      </c>
    </row>
    <row r="164" spans="1:12" x14ac:dyDescent="0.25">
      <c r="A164" s="19" t="s">
        <v>6</v>
      </c>
      <c r="B164" s="27">
        <v>167265.04806315224</v>
      </c>
      <c r="C164" s="27">
        <v>5.2114639630580211</v>
      </c>
    </row>
    <row r="165" spans="1:12" x14ac:dyDescent="0.25">
      <c r="A165" s="19" t="s">
        <v>7</v>
      </c>
      <c r="B165" s="27">
        <v>2434489.66829522</v>
      </c>
      <c r="C165" s="27">
        <v>75.851203354615009</v>
      </c>
    </row>
    <row r="166" spans="1:12" x14ac:dyDescent="0.25">
      <c r="A166" s="19" t="s">
        <v>8</v>
      </c>
      <c r="B166" s="27">
        <v>605903.69307999394</v>
      </c>
      <c r="C166" s="27">
        <v>18.878093768746968</v>
      </c>
    </row>
    <row r="167" spans="1:12" x14ac:dyDescent="0.25">
      <c r="A167" s="21" t="s">
        <v>15</v>
      </c>
      <c r="B167" s="21">
        <v>3209559.7177458601</v>
      </c>
      <c r="C167" s="19"/>
    </row>
    <row r="169" spans="1:12" ht="60" x14ac:dyDescent="0.25">
      <c r="B169" s="20" t="s">
        <v>19</v>
      </c>
      <c r="C169" s="20" t="s">
        <v>18</v>
      </c>
    </row>
    <row r="170" spans="1:12" x14ac:dyDescent="0.25">
      <c r="A170" s="19" t="s">
        <v>41</v>
      </c>
      <c r="B170" s="27">
        <v>116665.75094374997</v>
      </c>
      <c r="C170" s="27">
        <v>3.634945637518368</v>
      </c>
    </row>
    <row r="171" spans="1:12" x14ac:dyDescent="0.25">
      <c r="A171" s="19" t="s">
        <v>17</v>
      </c>
      <c r="B171" s="27">
        <v>3030386.6259765793</v>
      </c>
      <c r="C171" s="27">
        <v>94.417518054622235</v>
      </c>
    </row>
    <row r="172" spans="1:12" x14ac:dyDescent="0.25">
      <c r="A172" s="19" t="s">
        <v>16</v>
      </c>
      <c r="B172" s="27">
        <v>62507.340825530016</v>
      </c>
      <c r="C172" s="27">
        <v>1.9475363078593912</v>
      </c>
    </row>
    <row r="173" spans="1:12" x14ac:dyDescent="0.25">
      <c r="A173" s="21" t="s">
        <v>15</v>
      </c>
      <c r="B173" s="21">
        <v>3209559.7177458596</v>
      </c>
      <c r="C173" s="19"/>
    </row>
    <row r="174" spans="1:12" ht="15.75" thickBot="1" x14ac:dyDescent="0.3"/>
    <row r="175" spans="1:12" ht="15.75" thickBot="1" x14ac:dyDescent="0.3">
      <c r="A175" s="10" t="s">
        <v>49</v>
      </c>
      <c r="B175" s="28"/>
      <c r="C175" s="28"/>
      <c r="D175" s="6"/>
      <c r="E175" s="6"/>
      <c r="F175" s="6"/>
      <c r="G175" s="6"/>
      <c r="H175" s="6"/>
      <c r="I175" s="6"/>
      <c r="J175" s="6"/>
      <c r="K175" s="6"/>
      <c r="L175" s="17"/>
    </row>
    <row r="176" spans="1:12" x14ac:dyDescent="0.25">
      <c r="A176" t="s">
        <v>23</v>
      </c>
      <c r="B176" t="s">
        <v>24</v>
      </c>
    </row>
    <row r="177" spans="1:5" ht="17.25" x14ac:dyDescent="0.25">
      <c r="A177" s="11" t="s">
        <v>25</v>
      </c>
      <c r="B177" s="11" t="s">
        <v>26</v>
      </c>
      <c r="C177" s="11" t="s">
        <v>27</v>
      </c>
      <c r="D177" s="11" t="s">
        <v>28</v>
      </c>
      <c r="E177" s="11" t="s">
        <v>29</v>
      </c>
    </row>
    <row r="178" spans="1:5" x14ac:dyDescent="0.25">
      <c r="A178">
        <v>1998</v>
      </c>
      <c r="B178">
        <v>10094.352000000001</v>
      </c>
      <c r="C178">
        <v>79917.456999999995</v>
      </c>
      <c r="D178">
        <v>1026</v>
      </c>
      <c r="E178" s="3">
        <v>91037.808999999994</v>
      </c>
    </row>
    <row r="179" spans="1:5" x14ac:dyDescent="0.25">
      <c r="A179">
        <v>1999</v>
      </c>
      <c r="B179">
        <v>10692.161</v>
      </c>
      <c r="C179">
        <v>178461.54800000001</v>
      </c>
      <c r="D179">
        <v>1134</v>
      </c>
      <c r="E179" s="3">
        <v>190287.709</v>
      </c>
    </row>
    <row r="180" spans="1:5" x14ac:dyDescent="0.25">
      <c r="A180">
        <v>2000</v>
      </c>
      <c r="B180">
        <v>10143.882</v>
      </c>
      <c r="C180">
        <v>132931.58499999999</v>
      </c>
      <c r="D180">
        <v>1139</v>
      </c>
      <c r="E180" s="3">
        <v>144214.467</v>
      </c>
    </row>
    <row r="181" spans="1:5" x14ac:dyDescent="0.25">
      <c r="A181">
        <v>2001</v>
      </c>
      <c r="B181">
        <v>5928.4470000000001</v>
      </c>
      <c r="C181">
        <v>99515.544999999998</v>
      </c>
      <c r="D181">
        <v>1216</v>
      </c>
      <c r="E181" s="3">
        <v>106659.992</v>
      </c>
    </row>
    <row r="182" spans="1:5" x14ac:dyDescent="0.25">
      <c r="A182">
        <v>2002</v>
      </c>
      <c r="B182">
        <v>3261.2359999999999</v>
      </c>
      <c r="C182">
        <v>77843.960000000006</v>
      </c>
      <c r="D182">
        <v>909</v>
      </c>
      <c r="E182" s="3">
        <v>82014.196000000011</v>
      </c>
    </row>
    <row r="183" spans="1:5" x14ac:dyDescent="0.25">
      <c r="A183">
        <v>2003</v>
      </c>
      <c r="B183">
        <v>8166.6040000000003</v>
      </c>
      <c r="C183">
        <v>220469.47700000001</v>
      </c>
      <c r="D183">
        <v>2562</v>
      </c>
      <c r="E183" s="3">
        <v>231198.08100000001</v>
      </c>
    </row>
    <row r="184" spans="1:5" x14ac:dyDescent="0.25">
      <c r="A184">
        <v>2004</v>
      </c>
      <c r="B184">
        <v>6157.1559999999999</v>
      </c>
      <c r="C184">
        <v>144671.511</v>
      </c>
      <c r="D184">
        <v>1384</v>
      </c>
      <c r="E184" s="3">
        <v>152212.66699999999</v>
      </c>
    </row>
    <row r="185" spans="1:5" x14ac:dyDescent="0.25">
      <c r="A185">
        <v>2005</v>
      </c>
      <c r="B185">
        <v>6957.2550000000001</v>
      </c>
      <c r="C185">
        <v>218939.81099999999</v>
      </c>
      <c r="D185">
        <v>11096</v>
      </c>
      <c r="E185" s="3">
        <v>236993.06599999999</v>
      </c>
    </row>
    <row r="186" spans="1:5" x14ac:dyDescent="0.25">
      <c r="A186">
        <v>2006</v>
      </c>
      <c r="B186">
        <v>7464.6</v>
      </c>
      <c r="C186">
        <v>202703.644</v>
      </c>
      <c r="D186">
        <v>6032</v>
      </c>
      <c r="E186" s="3">
        <v>216200.24400000001</v>
      </c>
    </row>
    <row r="187" spans="1:5" x14ac:dyDescent="0.25">
      <c r="A187">
        <v>2007</v>
      </c>
      <c r="B187">
        <v>6201.3130000000001</v>
      </c>
      <c r="C187">
        <v>156281.51199999999</v>
      </c>
      <c r="D187">
        <v>899</v>
      </c>
      <c r="E187" s="3">
        <v>163381.82499999998</v>
      </c>
    </row>
    <row r="188" spans="1:5" x14ac:dyDescent="0.25">
      <c r="A188">
        <v>2008</v>
      </c>
      <c r="B188">
        <v>2075.2890000000002</v>
      </c>
      <c r="C188">
        <v>88101.546000000002</v>
      </c>
      <c r="D188">
        <v>10276.200000000001</v>
      </c>
      <c r="E188" s="3">
        <v>100453.035</v>
      </c>
    </row>
    <row r="189" spans="1:5" x14ac:dyDescent="0.25">
      <c r="A189">
        <v>2009</v>
      </c>
      <c r="B189">
        <v>2790</v>
      </c>
      <c r="C189">
        <v>123135</v>
      </c>
      <c r="D189">
        <v>2138</v>
      </c>
      <c r="E189" s="3">
        <v>128063</v>
      </c>
    </row>
    <row r="190" spans="1:5" x14ac:dyDescent="0.25">
      <c r="A190">
        <v>2010</v>
      </c>
      <c r="B190">
        <v>2875</v>
      </c>
      <c r="C190">
        <v>146866</v>
      </c>
      <c r="D190">
        <v>2824</v>
      </c>
      <c r="E190" s="3">
        <v>152565</v>
      </c>
    </row>
    <row r="191" spans="1:5" x14ac:dyDescent="0.25">
      <c r="A191">
        <v>2011</v>
      </c>
      <c r="B191">
        <v>3735</v>
      </c>
      <c r="C191">
        <v>162382</v>
      </c>
      <c r="D191">
        <v>4284</v>
      </c>
      <c r="E191" s="3">
        <v>170401</v>
      </c>
    </row>
    <row r="192" spans="1:5" x14ac:dyDescent="0.25">
      <c r="A192">
        <v>2012</v>
      </c>
      <c r="B192">
        <v>3354</v>
      </c>
      <c r="C192">
        <v>158269</v>
      </c>
      <c r="D192">
        <v>2570</v>
      </c>
      <c r="E192" s="3">
        <v>164193</v>
      </c>
    </row>
    <row r="193" spans="1:5" x14ac:dyDescent="0.25">
      <c r="A193">
        <v>2013</v>
      </c>
      <c r="B193">
        <v>2182</v>
      </c>
      <c r="C193">
        <v>189711</v>
      </c>
      <c r="D193">
        <v>8105</v>
      </c>
      <c r="E193" s="3">
        <v>199998</v>
      </c>
    </row>
    <row r="194" spans="1:5" x14ac:dyDescent="0.25">
      <c r="A194">
        <v>2014</v>
      </c>
      <c r="B194">
        <v>7424.7631699999993</v>
      </c>
      <c r="C194">
        <v>135560.79</v>
      </c>
      <c r="D194">
        <v>1274</v>
      </c>
      <c r="E194" s="3">
        <v>144259.55317</v>
      </c>
    </row>
    <row r="195" spans="1:5" x14ac:dyDescent="0.25">
      <c r="A195">
        <v>2015</v>
      </c>
      <c r="B195">
        <v>6638.8979099999997</v>
      </c>
      <c r="C195">
        <v>148495.40999999997</v>
      </c>
      <c r="D195">
        <v>2229</v>
      </c>
      <c r="E195" s="3">
        <v>157363.30790999997</v>
      </c>
    </row>
    <row r="196" spans="1:5" x14ac:dyDescent="0.25">
      <c r="A196" s="11">
        <v>2016</v>
      </c>
      <c r="B196" s="11">
        <v>4288.7434599999997</v>
      </c>
      <c r="C196" s="11">
        <v>266510.49</v>
      </c>
      <c r="D196" s="11">
        <v>686.8</v>
      </c>
      <c r="E196" s="29">
        <v>271486.03346000001</v>
      </c>
    </row>
    <row r="197" spans="1:5" x14ac:dyDescent="0.25">
      <c r="A197" s="12" t="s">
        <v>30</v>
      </c>
    </row>
    <row r="198" spans="1:5" x14ac:dyDescent="0.25">
      <c r="A198" s="13" t="s">
        <v>31</v>
      </c>
    </row>
    <row r="199" spans="1:5" x14ac:dyDescent="0.25">
      <c r="A199" s="13" t="s">
        <v>32</v>
      </c>
    </row>
    <row r="220" spans="1:13" ht="15.75" thickBot="1" x14ac:dyDescent="0.3"/>
    <row r="221" spans="1:13" ht="15.75" thickBot="1" x14ac:dyDescent="0.3">
      <c r="A221" s="10" t="s">
        <v>50</v>
      </c>
      <c r="B221" s="10"/>
      <c r="C221" s="10"/>
      <c r="D221" s="10"/>
      <c r="E221" s="10"/>
      <c r="F221" s="10"/>
      <c r="G221" s="6"/>
      <c r="H221" s="6"/>
      <c r="I221" s="6"/>
      <c r="J221" s="6"/>
      <c r="K221" s="6"/>
      <c r="L221" s="6"/>
      <c r="M221" s="6"/>
    </row>
    <row r="222" spans="1:13" x14ac:dyDescent="0.25">
      <c r="A222" t="s">
        <v>23</v>
      </c>
      <c r="B222" t="s">
        <v>24</v>
      </c>
    </row>
    <row r="223" spans="1:13" ht="17.25" x14ac:dyDescent="0.25">
      <c r="A223" s="11" t="s">
        <v>25</v>
      </c>
      <c r="B223" s="11" t="s">
        <v>33</v>
      </c>
      <c r="C223" s="11" t="s">
        <v>34</v>
      </c>
      <c r="D223" s="31" t="s">
        <v>35</v>
      </c>
    </row>
    <row r="224" spans="1:13" x14ac:dyDescent="0.25">
      <c r="A224">
        <v>2001</v>
      </c>
      <c r="B224">
        <v>992</v>
      </c>
      <c r="C224">
        <v>16654</v>
      </c>
      <c r="D224">
        <f t="shared" ref="D224:D239" si="3">SUM(B224:C224)</f>
        <v>17646</v>
      </c>
    </row>
    <row r="225" spans="1:5" x14ac:dyDescent="0.25">
      <c r="A225">
        <v>2002</v>
      </c>
      <c r="B225">
        <v>923</v>
      </c>
      <c r="C225">
        <v>19684</v>
      </c>
      <c r="D225">
        <f t="shared" si="3"/>
        <v>20607</v>
      </c>
    </row>
    <row r="226" spans="1:5" x14ac:dyDescent="0.25">
      <c r="A226">
        <v>2003</v>
      </c>
      <c r="B226">
        <v>933</v>
      </c>
      <c r="C226">
        <v>29896</v>
      </c>
      <c r="D226">
        <f t="shared" si="3"/>
        <v>30829</v>
      </c>
    </row>
    <row r="227" spans="1:5" x14ac:dyDescent="0.25">
      <c r="A227">
        <v>2004</v>
      </c>
      <c r="B227">
        <v>727</v>
      </c>
      <c r="C227">
        <v>27744</v>
      </c>
      <c r="D227">
        <f t="shared" si="3"/>
        <v>28471</v>
      </c>
    </row>
    <row r="228" spans="1:5" x14ac:dyDescent="0.25">
      <c r="A228">
        <v>2005</v>
      </c>
      <c r="B228">
        <v>281</v>
      </c>
      <c r="C228">
        <v>28021</v>
      </c>
      <c r="D228">
        <f t="shared" si="3"/>
        <v>28302</v>
      </c>
    </row>
    <row r="229" spans="1:5" x14ac:dyDescent="0.25">
      <c r="A229" s="15">
        <v>2006</v>
      </c>
      <c r="B229">
        <v>442</v>
      </c>
      <c r="C229">
        <v>10332</v>
      </c>
      <c r="D229">
        <f t="shared" si="3"/>
        <v>10774</v>
      </c>
    </row>
    <row r="230" spans="1:5" x14ac:dyDescent="0.25">
      <c r="A230">
        <v>2007</v>
      </c>
      <c r="B230">
        <v>1943</v>
      </c>
      <c r="C230">
        <v>13497</v>
      </c>
      <c r="D230">
        <f t="shared" si="3"/>
        <v>15440</v>
      </c>
    </row>
    <row r="231" spans="1:5" x14ac:dyDescent="0.25">
      <c r="A231">
        <v>2008</v>
      </c>
      <c r="B231">
        <v>1516</v>
      </c>
      <c r="C231">
        <v>18394</v>
      </c>
      <c r="D231">
        <f t="shared" si="3"/>
        <v>19910</v>
      </c>
    </row>
    <row r="232" spans="1:5" x14ac:dyDescent="0.25">
      <c r="A232">
        <v>2009</v>
      </c>
      <c r="B232">
        <v>1582</v>
      </c>
      <c r="C232">
        <v>19328</v>
      </c>
      <c r="D232">
        <f t="shared" si="3"/>
        <v>20910</v>
      </c>
    </row>
    <row r="233" spans="1:5" x14ac:dyDescent="0.25">
      <c r="A233">
        <v>2010</v>
      </c>
      <c r="B233">
        <v>2716</v>
      </c>
      <c r="C233">
        <v>18364</v>
      </c>
      <c r="D233">
        <f t="shared" si="3"/>
        <v>21080</v>
      </c>
    </row>
    <row r="234" spans="1:5" x14ac:dyDescent="0.25">
      <c r="A234">
        <v>2011</v>
      </c>
      <c r="B234">
        <v>1722</v>
      </c>
      <c r="C234">
        <v>20423</v>
      </c>
      <c r="D234">
        <f t="shared" si="3"/>
        <v>22145</v>
      </c>
    </row>
    <row r="235" spans="1:5" x14ac:dyDescent="0.25">
      <c r="A235">
        <v>2012</v>
      </c>
      <c r="B235">
        <v>3100.9</v>
      </c>
      <c r="C235">
        <v>39197.300000000003</v>
      </c>
      <c r="D235">
        <f t="shared" si="3"/>
        <v>42298.200000000004</v>
      </c>
    </row>
    <row r="236" spans="1:5" x14ac:dyDescent="0.25">
      <c r="A236">
        <v>2013</v>
      </c>
      <c r="B236">
        <v>3188.6</v>
      </c>
      <c r="C236">
        <v>31189.3</v>
      </c>
      <c r="D236">
        <f t="shared" si="3"/>
        <v>34377.9</v>
      </c>
    </row>
    <row r="237" spans="1:5" x14ac:dyDescent="0.25">
      <c r="A237">
        <v>2014</v>
      </c>
      <c r="B237">
        <v>3194.8</v>
      </c>
      <c r="C237">
        <v>37328.300000000003</v>
      </c>
      <c r="D237">
        <f t="shared" si="3"/>
        <v>40523.100000000006</v>
      </c>
    </row>
    <row r="238" spans="1:5" x14ac:dyDescent="0.25">
      <c r="A238">
        <v>2015</v>
      </c>
      <c r="B238">
        <v>2868.6</v>
      </c>
      <c r="C238">
        <v>53176.1</v>
      </c>
      <c r="D238">
        <f t="shared" si="3"/>
        <v>56044.7</v>
      </c>
    </row>
    <row r="239" spans="1:5" x14ac:dyDescent="0.25">
      <c r="A239" s="16">
        <v>2016</v>
      </c>
      <c r="B239" s="11">
        <v>6018.1</v>
      </c>
      <c r="C239" s="11">
        <v>71665.7</v>
      </c>
      <c r="D239" s="30">
        <f t="shared" si="3"/>
        <v>77683.8</v>
      </c>
    </row>
    <row r="240" spans="1:5" x14ac:dyDescent="0.25">
      <c r="A240" s="12" t="s">
        <v>30</v>
      </c>
      <c r="B240" s="17"/>
      <c r="C240" s="17"/>
      <c r="D240" s="17"/>
      <c r="E240" s="17"/>
    </row>
    <row r="241" spans="1:2" x14ac:dyDescent="0.25">
      <c r="A241" s="13" t="s">
        <v>36</v>
      </c>
    </row>
    <row r="242" spans="1:2" x14ac:dyDescent="0.25">
      <c r="A242" s="13" t="s">
        <v>37</v>
      </c>
      <c r="B242" s="8"/>
    </row>
    <row r="243" spans="1:2" x14ac:dyDescent="0.25">
      <c r="A243" s="18" t="s">
        <v>38</v>
      </c>
    </row>
  </sheetData>
  <pageMargins left="0.7" right="0.7" top="0.75" bottom="0.75" header="0.3" footer="0.3"/>
  <ignoredErrors>
    <ignoredError sqref="D224:D239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2EBB-480C-47CF-AF7E-FE72528558A8}">
  <dimension ref="A1:Z143"/>
  <sheetViews>
    <sheetView zoomScale="70" zoomScaleNormal="70" workbookViewId="0">
      <pane ySplit="1" topLeftCell="A2" activePane="bottomLeft" state="frozen"/>
      <selection pane="bottomLeft" activeCell="H27" sqref="H27:I27"/>
    </sheetView>
  </sheetViews>
  <sheetFormatPr defaultRowHeight="15" x14ac:dyDescent="0.25"/>
  <cols>
    <col min="3" max="3" width="26.28515625" bestFit="1" customWidth="1"/>
    <col min="4" max="4" width="12.42578125" bestFit="1" customWidth="1"/>
    <col min="5" max="5" width="9.28515625" style="36" customWidth="1"/>
    <col min="6" max="6" width="10.28515625" style="36" customWidth="1"/>
    <col min="9" max="9" width="5.28515625" customWidth="1"/>
    <col min="10" max="10" width="11" customWidth="1"/>
    <col min="11" max="11" width="16.5703125" customWidth="1"/>
    <col min="12" max="12" width="13" customWidth="1"/>
    <col min="14" max="14" width="10.5703125" bestFit="1" customWidth="1"/>
  </cols>
  <sheetData>
    <row r="1" spans="1:26" x14ac:dyDescent="0.25">
      <c r="A1" t="s">
        <v>4</v>
      </c>
      <c r="B1" t="s">
        <v>51</v>
      </c>
      <c r="C1" t="s">
        <v>52</v>
      </c>
      <c r="D1" t="s">
        <v>53</v>
      </c>
      <c r="E1" s="36" t="s">
        <v>54</v>
      </c>
      <c r="F1" s="36" t="s">
        <v>55</v>
      </c>
      <c r="G1" t="s">
        <v>128</v>
      </c>
    </row>
    <row r="2" spans="1:26" x14ac:dyDescent="0.25">
      <c r="A2">
        <v>2013</v>
      </c>
      <c r="B2" t="s">
        <v>63</v>
      </c>
      <c r="C2" t="s">
        <v>64</v>
      </c>
      <c r="D2">
        <v>6</v>
      </c>
      <c r="E2" s="36">
        <v>6</v>
      </c>
      <c r="F2" s="36">
        <v>0</v>
      </c>
      <c r="G2" t="s">
        <v>130</v>
      </c>
      <c r="K2" t="s">
        <v>119</v>
      </c>
    </row>
    <row r="3" spans="1:26" x14ac:dyDescent="0.25">
      <c r="A3">
        <v>2013</v>
      </c>
      <c r="B3" t="s">
        <v>63</v>
      </c>
      <c r="C3" t="s">
        <v>56</v>
      </c>
      <c r="D3">
        <v>64</v>
      </c>
      <c r="E3" s="36">
        <v>64</v>
      </c>
      <c r="F3" s="36">
        <v>0</v>
      </c>
      <c r="G3" t="s">
        <v>130</v>
      </c>
      <c r="I3" t="s">
        <v>51</v>
      </c>
      <c r="J3" t="s">
        <v>135</v>
      </c>
      <c r="K3" t="s">
        <v>146</v>
      </c>
      <c r="L3">
        <v>2012</v>
      </c>
      <c r="M3">
        <v>2013</v>
      </c>
      <c r="N3">
        <v>2014</v>
      </c>
      <c r="O3">
        <v>2015</v>
      </c>
      <c r="P3">
        <v>2016</v>
      </c>
      <c r="Q3">
        <v>2017</v>
      </c>
      <c r="T3" t="s">
        <v>160</v>
      </c>
    </row>
    <row r="4" spans="1:26" x14ac:dyDescent="0.25">
      <c r="A4">
        <v>2013</v>
      </c>
      <c r="B4" t="s">
        <v>63</v>
      </c>
      <c r="C4" t="s">
        <v>57</v>
      </c>
      <c r="D4">
        <v>1</v>
      </c>
      <c r="E4" s="36">
        <v>1</v>
      </c>
      <c r="F4" s="36">
        <v>0</v>
      </c>
      <c r="G4" t="s">
        <v>130</v>
      </c>
      <c r="I4" t="s">
        <v>104</v>
      </c>
      <c r="J4" t="s">
        <v>133</v>
      </c>
      <c r="K4" t="s">
        <v>136</v>
      </c>
      <c r="L4" s="3">
        <v>0.1</v>
      </c>
      <c r="M4" s="3">
        <v>0</v>
      </c>
      <c r="N4" s="3">
        <v>0</v>
      </c>
      <c r="O4" s="3">
        <v>0.4</v>
      </c>
      <c r="P4" s="3">
        <v>0.1</v>
      </c>
      <c r="Q4" s="3">
        <v>4.9000000000000004</v>
      </c>
      <c r="S4" t="s">
        <v>130</v>
      </c>
      <c r="T4" s="3">
        <f>SUM(L7:Q12,L17:Q21)</f>
        <v>499.5</v>
      </c>
    </row>
    <row r="5" spans="1:26" x14ac:dyDescent="0.25">
      <c r="A5">
        <v>2013</v>
      </c>
      <c r="B5" t="s">
        <v>63</v>
      </c>
      <c r="C5" t="s">
        <v>58</v>
      </c>
      <c r="D5">
        <v>1</v>
      </c>
      <c r="E5" s="36">
        <v>1</v>
      </c>
      <c r="F5" s="36">
        <v>0</v>
      </c>
      <c r="G5" t="s">
        <v>132</v>
      </c>
      <c r="I5" t="s">
        <v>104</v>
      </c>
      <c r="J5" t="s">
        <v>133</v>
      </c>
      <c r="K5" t="s">
        <v>137</v>
      </c>
      <c r="L5" s="3">
        <v>3.5</v>
      </c>
      <c r="M5" s="3">
        <v>0</v>
      </c>
      <c r="N5" s="3">
        <v>0</v>
      </c>
      <c r="O5" s="3">
        <v>1.4</v>
      </c>
      <c r="P5" s="3">
        <v>0.2</v>
      </c>
      <c r="Q5" s="3">
        <f>3.5+17.5</f>
        <v>21</v>
      </c>
      <c r="S5" t="s">
        <v>133</v>
      </c>
      <c r="T5" s="3">
        <f>SUM(L4:Q6,L13:Q16)</f>
        <v>2042.7</v>
      </c>
    </row>
    <row r="6" spans="1:26" x14ac:dyDescent="0.25">
      <c r="A6">
        <v>2013</v>
      </c>
      <c r="B6" t="s">
        <v>63</v>
      </c>
      <c r="C6" t="s">
        <v>59</v>
      </c>
      <c r="D6">
        <v>2</v>
      </c>
      <c r="E6" s="36">
        <v>2</v>
      </c>
      <c r="F6" s="36">
        <v>0</v>
      </c>
      <c r="G6" t="s">
        <v>130</v>
      </c>
      <c r="I6" t="s">
        <v>104</v>
      </c>
      <c r="J6" t="s">
        <v>133</v>
      </c>
      <c r="K6" t="s">
        <v>138</v>
      </c>
      <c r="L6" s="3">
        <v>0</v>
      </c>
      <c r="M6" s="3">
        <v>0</v>
      </c>
      <c r="N6" s="3">
        <v>0</v>
      </c>
      <c r="O6" s="3">
        <v>0</v>
      </c>
      <c r="P6" s="3">
        <v>0.1</v>
      </c>
      <c r="Q6" s="3">
        <f>0.5+1.1</f>
        <v>1.6</v>
      </c>
    </row>
    <row r="7" spans="1:26" x14ac:dyDescent="0.25">
      <c r="A7">
        <v>2013</v>
      </c>
      <c r="B7" t="s">
        <v>63</v>
      </c>
      <c r="C7" t="s">
        <v>60</v>
      </c>
      <c r="D7">
        <v>5</v>
      </c>
      <c r="E7" s="36">
        <v>0</v>
      </c>
      <c r="F7" s="36">
        <v>0</v>
      </c>
      <c r="G7" t="s">
        <v>130</v>
      </c>
      <c r="I7" t="s">
        <v>104</v>
      </c>
      <c r="J7" t="s">
        <v>134</v>
      </c>
      <c r="K7" t="s">
        <v>139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T7">
        <v>2012</v>
      </c>
      <c r="U7">
        <v>2013</v>
      </c>
      <c r="V7">
        <v>2014</v>
      </c>
      <c r="W7">
        <v>2015</v>
      </c>
      <c r="X7">
        <v>2016</v>
      </c>
      <c r="Y7">
        <v>2017</v>
      </c>
      <c r="Z7" s="19" t="s">
        <v>15</v>
      </c>
    </row>
    <row r="8" spans="1:26" x14ac:dyDescent="0.25">
      <c r="A8">
        <v>2013</v>
      </c>
      <c r="B8" t="s">
        <v>63</v>
      </c>
      <c r="C8" t="s">
        <v>61</v>
      </c>
      <c r="D8">
        <v>69</v>
      </c>
      <c r="E8" s="36">
        <v>67</v>
      </c>
      <c r="F8" s="36">
        <v>2</v>
      </c>
      <c r="G8" t="s">
        <v>132</v>
      </c>
      <c r="I8" t="s">
        <v>104</v>
      </c>
      <c r="J8" t="s">
        <v>134</v>
      </c>
      <c r="K8" t="s">
        <v>144</v>
      </c>
      <c r="L8" s="3">
        <v>0</v>
      </c>
      <c r="M8" s="3">
        <v>1.4</v>
      </c>
      <c r="N8" s="3">
        <v>4.4000000000000004</v>
      </c>
      <c r="O8" s="3">
        <v>10.3</v>
      </c>
      <c r="P8" s="3">
        <v>3.3</v>
      </c>
      <c r="Q8" s="3">
        <f>47.6+1.5</f>
        <v>49.1</v>
      </c>
      <c r="S8" t="s">
        <v>136</v>
      </c>
      <c r="T8" s="3">
        <f>L4+L13</f>
        <v>24.6</v>
      </c>
      <c r="U8" s="3">
        <f t="shared" ref="U8:Y8" si="0">M4+M13</f>
        <v>23</v>
      </c>
      <c r="V8" s="3">
        <f t="shared" si="0"/>
        <v>2.2999999999999998</v>
      </c>
      <c r="W8" s="3">
        <f t="shared" si="0"/>
        <v>0.4</v>
      </c>
      <c r="X8" s="3">
        <f t="shared" si="0"/>
        <v>0.1</v>
      </c>
      <c r="Y8" s="3">
        <f t="shared" si="0"/>
        <v>8.8000000000000007</v>
      </c>
      <c r="Z8" s="39">
        <f>SUM(T8:Y8)</f>
        <v>59.2</v>
      </c>
    </row>
    <row r="9" spans="1:26" x14ac:dyDescent="0.25">
      <c r="A9">
        <v>2013</v>
      </c>
      <c r="B9" t="s">
        <v>63</v>
      </c>
      <c r="C9" t="s">
        <v>65</v>
      </c>
      <c r="D9">
        <v>10</v>
      </c>
      <c r="E9" s="36">
        <v>10</v>
      </c>
      <c r="F9" s="36">
        <v>0</v>
      </c>
      <c r="G9" t="s">
        <v>130</v>
      </c>
      <c r="I9" t="s">
        <v>104</v>
      </c>
      <c r="J9" t="s">
        <v>134</v>
      </c>
      <c r="K9" t="s">
        <v>140</v>
      </c>
      <c r="L9" s="3">
        <v>0</v>
      </c>
      <c r="M9" s="3">
        <v>0</v>
      </c>
      <c r="N9" s="3">
        <v>0</v>
      </c>
      <c r="O9" s="3">
        <v>0.5</v>
      </c>
      <c r="P9" s="3">
        <v>0</v>
      </c>
      <c r="Q9" s="3">
        <v>0</v>
      </c>
      <c r="S9" t="s">
        <v>137</v>
      </c>
      <c r="T9" s="3">
        <f>L5+L14</f>
        <v>265.2</v>
      </c>
      <c r="U9" s="3">
        <f t="shared" ref="U9:Y9" si="1">M5+M14</f>
        <v>278.39999999999998</v>
      </c>
      <c r="V9" s="3">
        <f t="shared" si="1"/>
        <v>191.4</v>
      </c>
      <c r="W9" s="3">
        <f t="shared" si="1"/>
        <v>134.20000000000002</v>
      </c>
      <c r="X9" s="3">
        <f t="shared" si="1"/>
        <v>526.30000000000007</v>
      </c>
      <c r="Y9" s="3">
        <f t="shared" si="1"/>
        <v>396.9</v>
      </c>
      <c r="Z9" s="40">
        <f t="shared" ref="Z9:Z18" si="2">SUM(T9:Y9)</f>
        <v>1792.4</v>
      </c>
    </row>
    <row r="10" spans="1:26" x14ac:dyDescent="0.25">
      <c r="A10">
        <v>2013</v>
      </c>
      <c r="B10" t="s">
        <v>63</v>
      </c>
      <c r="C10" t="s">
        <v>62</v>
      </c>
      <c r="D10">
        <v>19</v>
      </c>
      <c r="E10" s="36">
        <v>19</v>
      </c>
      <c r="F10" s="36">
        <v>0</v>
      </c>
      <c r="G10" t="s">
        <v>130</v>
      </c>
      <c r="I10" t="s">
        <v>104</v>
      </c>
      <c r="J10" t="s">
        <v>134</v>
      </c>
      <c r="K10" t="s">
        <v>141</v>
      </c>
      <c r="L10" s="3">
        <v>0</v>
      </c>
      <c r="M10" s="3">
        <v>0</v>
      </c>
      <c r="N10" s="3">
        <v>0</v>
      </c>
      <c r="O10" s="3">
        <v>0.1</v>
      </c>
      <c r="P10" s="3">
        <v>0</v>
      </c>
      <c r="Q10" s="3">
        <v>0</v>
      </c>
      <c r="S10" t="s">
        <v>138</v>
      </c>
      <c r="T10" s="3">
        <f>L6+L15</f>
        <v>0.4</v>
      </c>
      <c r="U10" s="3">
        <f t="shared" ref="U10:Y10" si="3">M6+M15</f>
        <v>0.1</v>
      </c>
      <c r="V10" s="3">
        <f t="shared" si="3"/>
        <v>0.1</v>
      </c>
      <c r="W10" s="3">
        <f t="shared" si="3"/>
        <v>0.1</v>
      </c>
      <c r="X10" s="3">
        <f t="shared" si="3"/>
        <v>8.6999999999999993</v>
      </c>
      <c r="Y10" s="3">
        <f t="shared" si="3"/>
        <v>2.9000000000000004</v>
      </c>
      <c r="Z10" s="40">
        <f t="shared" si="2"/>
        <v>12.299999999999999</v>
      </c>
    </row>
    <row r="11" spans="1:26" x14ac:dyDescent="0.25">
      <c r="A11">
        <v>2013</v>
      </c>
      <c r="B11" t="s">
        <v>67</v>
      </c>
      <c r="C11" t="s">
        <v>58</v>
      </c>
      <c r="D11">
        <v>1</v>
      </c>
      <c r="E11" s="36">
        <v>1</v>
      </c>
      <c r="G11" t="s">
        <v>132</v>
      </c>
      <c r="I11" t="s">
        <v>104</v>
      </c>
      <c r="J11" t="s">
        <v>134</v>
      </c>
      <c r="K11" t="s">
        <v>142</v>
      </c>
      <c r="L11" s="3">
        <v>0</v>
      </c>
      <c r="M11" s="3">
        <v>0</v>
      </c>
      <c r="N11" s="3">
        <v>0</v>
      </c>
      <c r="O11" s="3">
        <v>0.1</v>
      </c>
      <c r="P11" s="3">
        <v>0</v>
      </c>
      <c r="Q11" s="3">
        <v>0.2</v>
      </c>
      <c r="S11" t="s">
        <v>10</v>
      </c>
      <c r="T11" s="3">
        <f>L16</f>
        <v>26.3</v>
      </c>
      <c r="U11" s="3">
        <f t="shared" ref="U11:Y11" si="4">M16</f>
        <v>24.7</v>
      </c>
      <c r="V11" s="3">
        <f t="shared" si="4"/>
        <v>14.9</v>
      </c>
      <c r="W11" s="3">
        <f t="shared" si="4"/>
        <v>14.5</v>
      </c>
      <c r="X11" s="3">
        <f t="shared" si="4"/>
        <v>63</v>
      </c>
      <c r="Y11" s="3">
        <f t="shared" si="4"/>
        <v>35.4</v>
      </c>
      <c r="Z11" s="40">
        <f t="shared" si="2"/>
        <v>178.8</v>
      </c>
    </row>
    <row r="12" spans="1:26" x14ac:dyDescent="0.25">
      <c r="A12">
        <v>2013</v>
      </c>
      <c r="B12" t="s">
        <v>67</v>
      </c>
      <c r="C12" t="s">
        <v>66</v>
      </c>
      <c r="D12">
        <v>2</v>
      </c>
      <c r="E12" s="36">
        <v>2</v>
      </c>
      <c r="G12" t="s">
        <v>132</v>
      </c>
      <c r="I12" t="s">
        <v>104</v>
      </c>
      <c r="J12" t="s">
        <v>134</v>
      </c>
      <c r="K12" t="s">
        <v>143</v>
      </c>
      <c r="L12">
        <v>0</v>
      </c>
      <c r="M12">
        <v>0</v>
      </c>
      <c r="N12">
        <v>0.5</v>
      </c>
      <c r="O12">
        <v>0</v>
      </c>
      <c r="P12">
        <v>0</v>
      </c>
      <c r="Q12">
        <v>0</v>
      </c>
      <c r="S12" t="s">
        <v>139</v>
      </c>
      <c r="T12" s="3">
        <f>L7+L17</f>
        <v>0</v>
      </c>
      <c r="U12" s="3">
        <f t="shared" ref="U12:Y12" si="5">M7+M17</f>
        <v>0</v>
      </c>
      <c r="V12" s="3">
        <f t="shared" si="5"/>
        <v>0.4</v>
      </c>
      <c r="W12" s="3">
        <f t="shared" si="5"/>
        <v>0.7</v>
      </c>
      <c r="X12" s="3">
        <f t="shared" si="5"/>
        <v>2.2000000000000002</v>
      </c>
      <c r="Y12" s="3">
        <f t="shared" si="5"/>
        <v>155.1</v>
      </c>
      <c r="Z12" s="40">
        <f t="shared" si="2"/>
        <v>158.4</v>
      </c>
    </row>
    <row r="13" spans="1:26" x14ac:dyDescent="0.25">
      <c r="A13">
        <v>2013</v>
      </c>
      <c r="B13" t="s">
        <v>67</v>
      </c>
      <c r="C13" t="s">
        <v>60</v>
      </c>
      <c r="D13">
        <v>3</v>
      </c>
      <c r="E13" s="36">
        <v>3</v>
      </c>
      <c r="G13" t="s">
        <v>130</v>
      </c>
      <c r="I13" t="s">
        <v>114</v>
      </c>
      <c r="J13" t="s">
        <v>133</v>
      </c>
      <c r="K13" t="s">
        <v>136</v>
      </c>
      <c r="L13" s="3">
        <v>24.5</v>
      </c>
      <c r="M13">
        <v>23</v>
      </c>
      <c r="N13">
        <v>2.2999999999999998</v>
      </c>
      <c r="O13">
        <v>0</v>
      </c>
      <c r="P13">
        <v>0</v>
      </c>
      <c r="Q13" s="3">
        <v>3.9</v>
      </c>
      <c r="S13" t="s">
        <v>144</v>
      </c>
      <c r="T13" s="3">
        <f>L8+L18</f>
        <v>0</v>
      </c>
      <c r="U13" s="3">
        <f t="shared" ref="U13:Y13" si="6">M8+M18</f>
        <v>1.4</v>
      </c>
      <c r="V13" s="3">
        <f t="shared" si="6"/>
        <v>4.5</v>
      </c>
      <c r="W13" s="3">
        <f t="shared" si="6"/>
        <v>10.4</v>
      </c>
      <c r="X13" s="3">
        <f t="shared" si="6"/>
        <v>69</v>
      </c>
      <c r="Y13" s="3">
        <f t="shared" si="6"/>
        <v>149.1</v>
      </c>
      <c r="Z13" s="40">
        <f t="shared" si="2"/>
        <v>234.39999999999998</v>
      </c>
    </row>
    <row r="14" spans="1:26" x14ac:dyDescent="0.25">
      <c r="A14">
        <v>2013</v>
      </c>
      <c r="B14" t="s">
        <v>67</v>
      </c>
      <c r="C14" t="s">
        <v>62</v>
      </c>
      <c r="D14">
        <v>50</v>
      </c>
      <c r="E14" s="36">
        <v>50</v>
      </c>
      <c r="G14" t="s">
        <v>130</v>
      </c>
      <c r="I14" t="s">
        <v>114</v>
      </c>
      <c r="J14" t="s">
        <v>133</v>
      </c>
      <c r="K14" t="s">
        <v>137</v>
      </c>
      <c r="L14" s="3">
        <v>261.7</v>
      </c>
      <c r="M14" s="3">
        <v>278.39999999999998</v>
      </c>
      <c r="N14" s="3">
        <v>191.4</v>
      </c>
      <c r="O14" s="3">
        <v>132.80000000000001</v>
      </c>
      <c r="P14" s="3">
        <f>504.2+21.9</f>
        <v>526.1</v>
      </c>
      <c r="Q14" s="3">
        <f>0.5+375.4</f>
        <v>375.9</v>
      </c>
      <c r="S14" t="s">
        <v>140</v>
      </c>
      <c r="T14" s="3">
        <f>L9</f>
        <v>0</v>
      </c>
      <c r="U14" s="3">
        <f t="shared" ref="U14:Y14" si="7">M9</f>
        <v>0</v>
      </c>
      <c r="V14" s="3">
        <f t="shared" si="7"/>
        <v>0</v>
      </c>
      <c r="W14" s="3">
        <f t="shared" si="7"/>
        <v>0.5</v>
      </c>
      <c r="X14" s="3">
        <f t="shared" si="7"/>
        <v>0</v>
      </c>
      <c r="Y14" s="3">
        <f t="shared" si="7"/>
        <v>0</v>
      </c>
      <c r="Z14" s="40">
        <f t="shared" si="2"/>
        <v>0.5</v>
      </c>
    </row>
    <row r="15" spans="1:26" x14ac:dyDescent="0.25">
      <c r="A15">
        <v>2014</v>
      </c>
      <c r="B15" t="s">
        <v>63</v>
      </c>
      <c r="C15" t="s">
        <v>107</v>
      </c>
      <c r="D15">
        <v>264</v>
      </c>
      <c r="E15" s="36">
        <v>259</v>
      </c>
      <c r="F15" s="36">
        <v>5</v>
      </c>
      <c r="G15" t="s">
        <v>130</v>
      </c>
      <c r="I15" t="s">
        <v>114</v>
      </c>
      <c r="J15" t="s">
        <v>133</v>
      </c>
      <c r="K15" t="s">
        <v>138</v>
      </c>
      <c r="L15" s="3">
        <v>0.4</v>
      </c>
      <c r="M15" s="3">
        <v>0.1</v>
      </c>
      <c r="N15" s="3">
        <v>0.1</v>
      </c>
      <c r="O15" s="3">
        <v>0.1</v>
      </c>
      <c r="P15" s="3">
        <f>0.1+8.5</f>
        <v>8.6</v>
      </c>
      <c r="Q15" s="3">
        <v>1.3</v>
      </c>
      <c r="S15" t="s">
        <v>141</v>
      </c>
      <c r="T15">
        <f>L10+L19</f>
        <v>0</v>
      </c>
      <c r="U15">
        <f t="shared" ref="U15:Y15" si="8">M10+M19</f>
        <v>0</v>
      </c>
      <c r="V15">
        <f t="shared" si="8"/>
        <v>0</v>
      </c>
      <c r="W15">
        <f t="shared" si="8"/>
        <v>0.1</v>
      </c>
      <c r="X15">
        <f t="shared" si="8"/>
        <v>0</v>
      </c>
      <c r="Y15">
        <f t="shared" si="8"/>
        <v>4</v>
      </c>
      <c r="Z15" s="40">
        <f t="shared" si="2"/>
        <v>4.0999999999999996</v>
      </c>
    </row>
    <row r="16" spans="1:26" x14ac:dyDescent="0.25">
      <c r="A16">
        <v>2014</v>
      </c>
      <c r="B16" t="s">
        <v>63</v>
      </c>
      <c r="C16" t="s">
        <v>95</v>
      </c>
      <c r="D16">
        <v>15</v>
      </c>
      <c r="E16" s="36">
        <v>14</v>
      </c>
      <c r="F16" s="36">
        <v>1</v>
      </c>
      <c r="G16" t="s">
        <v>130</v>
      </c>
      <c r="I16" t="s">
        <v>114</v>
      </c>
      <c r="J16" t="s">
        <v>133</v>
      </c>
      <c r="K16" t="s">
        <v>10</v>
      </c>
      <c r="L16" s="3">
        <v>26.3</v>
      </c>
      <c r="M16" s="3">
        <v>24.7</v>
      </c>
      <c r="N16" s="3">
        <v>14.9</v>
      </c>
      <c r="O16" s="3">
        <v>14.5</v>
      </c>
      <c r="P16" s="3">
        <f>57.9+5.1</f>
        <v>63</v>
      </c>
      <c r="Q16" s="3">
        <f>34.3+1.1</f>
        <v>35.4</v>
      </c>
      <c r="S16" t="s">
        <v>142</v>
      </c>
      <c r="T16">
        <f>L11+L20</f>
        <v>0</v>
      </c>
      <c r="U16">
        <f t="shared" ref="U16:Y16" si="9">M11+M20</f>
        <v>0</v>
      </c>
      <c r="V16">
        <f t="shared" si="9"/>
        <v>0</v>
      </c>
      <c r="W16">
        <f t="shared" si="9"/>
        <v>0.1</v>
      </c>
      <c r="X16">
        <f t="shared" si="9"/>
        <v>0</v>
      </c>
      <c r="Y16">
        <f t="shared" si="9"/>
        <v>99</v>
      </c>
      <c r="Z16" s="40">
        <f t="shared" si="2"/>
        <v>99.1</v>
      </c>
    </row>
    <row r="17" spans="1:26" x14ac:dyDescent="0.25">
      <c r="A17">
        <v>2014</v>
      </c>
      <c r="B17" t="s">
        <v>63</v>
      </c>
      <c r="C17" t="s">
        <v>97</v>
      </c>
      <c r="D17">
        <v>39</v>
      </c>
      <c r="E17" s="36">
        <v>38</v>
      </c>
      <c r="F17" s="36">
        <v>1</v>
      </c>
      <c r="G17" t="s">
        <v>130</v>
      </c>
      <c r="I17" t="s">
        <v>114</v>
      </c>
      <c r="J17" t="s">
        <v>134</v>
      </c>
      <c r="K17" t="s">
        <v>139</v>
      </c>
      <c r="L17" s="3">
        <v>0</v>
      </c>
      <c r="M17" s="3">
        <v>0</v>
      </c>
      <c r="N17" s="3">
        <v>0.4</v>
      </c>
      <c r="O17" s="3">
        <v>0.7</v>
      </c>
      <c r="P17" s="3">
        <v>2.2000000000000002</v>
      </c>
      <c r="Q17" s="3">
        <f>0.7+154.4</f>
        <v>155.1</v>
      </c>
      <c r="S17" t="s">
        <v>143</v>
      </c>
      <c r="T17">
        <f>L12</f>
        <v>0</v>
      </c>
      <c r="U17">
        <f t="shared" ref="U17:Y17" si="10">M12</f>
        <v>0</v>
      </c>
      <c r="V17">
        <f t="shared" si="10"/>
        <v>0.5</v>
      </c>
      <c r="W17">
        <f t="shared" si="10"/>
        <v>0</v>
      </c>
      <c r="X17">
        <f t="shared" si="10"/>
        <v>0</v>
      </c>
      <c r="Y17">
        <f t="shared" si="10"/>
        <v>0</v>
      </c>
      <c r="Z17" s="40">
        <f t="shared" si="2"/>
        <v>0.5</v>
      </c>
    </row>
    <row r="18" spans="1:26" x14ac:dyDescent="0.25">
      <c r="A18">
        <v>2014</v>
      </c>
      <c r="B18" t="s">
        <v>63</v>
      </c>
      <c r="C18" t="s">
        <v>108</v>
      </c>
      <c r="D18">
        <v>49</v>
      </c>
      <c r="E18" s="36">
        <v>48</v>
      </c>
      <c r="F18" s="36">
        <v>1</v>
      </c>
      <c r="G18" t="s">
        <v>130</v>
      </c>
      <c r="I18" t="s">
        <v>114</v>
      </c>
      <c r="J18" t="s">
        <v>134</v>
      </c>
      <c r="K18" t="s">
        <v>144</v>
      </c>
      <c r="L18" s="3">
        <v>0</v>
      </c>
      <c r="M18" s="3">
        <v>0</v>
      </c>
      <c r="N18" s="3">
        <v>0.1</v>
      </c>
      <c r="O18" s="3">
        <v>0.1</v>
      </c>
      <c r="P18" s="3">
        <v>65.7</v>
      </c>
      <c r="Q18" s="3">
        <f>0.2+99.8</f>
        <v>100</v>
      </c>
      <c r="S18" t="s">
        <v>145</v>
      </c>
      <c r="T18">
        <f>L21</f>
        <v>0</v>
      </c>
      <c r="U18">
        <f t="shared" ref="U18:Y18" si="11">M21</f>
        <v>0</v>
      </c>
      <c r="V18">
        <f t="shared" si="11"/>
        <v>0</v>
      </c>
      <c r="W18">
        <f t="shared" si="11"/>
        <v>0</v>
      </c>
      <c r="X18">
        <f t="shared" si="11"/>
        <v>1.2</v>
      </c>
      <c r="Y18">
        <f t="shared" si="11"/>
        <v>1.3</v>
      </c>
      <c r="Z18" s="41">
        <f t="shared" si="2"/>
        <v>2.5</v>
      </c>
    </row>
    <row r="19" spans="1:26" x14ac:dyDescent="0.25">
      <c r="A19">
        <v>2014</v>
      </c>
      <c r="B19" t="s">
        <v>63</v>
      </c>
      <c r="C19" t="s">
        <v>106</v>
      </c>
      <c r="D19">
        <v>75</v>
      </c>
      <c r="E19" s="36">
        <v>73</v>
      </c>
      <c r="F19" s="36">
        <v>2</v>
      </c>
      <c r="G19" t="s">
        <v>130</v>
      </c>
      <c r="I19" t="s">
        <v>114</v>
      </c>
      <c r="J19" t="s">
        <v>134</v>
      </c>
      <c r="K19" t="s">
        <v>141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f>0.2+3.8</f>
        <v>4</v>
      </c>
      <c r="S19" s="19" t="s">
        <v>15</v>
      </c>
      <c r="T19" s="42">
        <f>SUM(T8:T18)</f>
        <v>316.5</v>
      </c>
      <c r="U19" s="43">
        <f t="shared" ref="U19:Y19" si="12">SUM(U8:U18)</f>
        <v>327.59999999999997</v>
      </c>
      <c r="V19" s="43">
        <f t="shared" si="12"/>
        <v>214.10000000000002</v>
      </c>
      <c r="W19" s="43">
        <f t="shared" si="12"/>
        <v>161</v>
      </c>
      <c r="X19" s="43">
        <f t="shared" si="12"/>
        <v>670.50000000000023</v>
      </c>
      <c r="Y19" s="44">
        <f t="shared" si="12"/>
        <v>852.49999999999989</v>
      </c>
    </row>
    <row r="20" spans="1:26" x14ac:dyDescent="0.25">
      <c r="A20">
        <v>2014</v>
      </c>
      <c r="B20" t="s">
        <v>63</v>
      </c>
      <c r="C20" t="s">
        <v>99</v>
      </c>
      <c r="D20">
        <v>186</v>
      </c>
      <c r="E20" s="36">
        <v>184</v>
      </c>
      <c r="F20" s="36">
        <v>2</v>
      </c>
      <c r="G20" t="s">
        <v>130</v>
      </c>
      <c r="I20" t="s">
        <v>114</v>
      </c>
      <c r="J20" t="s">
        <v>134</v>
      </c>
      <c r="K20" t="s">
        <v>142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f>0.1+98.7</f>
        <v>98.8</v>
      </c>
      <c r="S20" s="14" t="s">
        <v>161</v>
      </c>
      <c r="T20" s="3">
        <f>SUM(T12:T18)</f>
        <v>0</v>
      </c>
      <c r="U20" s="3">
        <f t="shared" ref="U20:Y20" si="13">SUM(U12:U18)</f>
        <v>1.4</v>
      </c>
      <c r="V20" s="3">
        <f t="shared" si="13"/>
        <v>5.4</v>
      </c>
      <c r="W20" s="3">
        <f t="shared" si="13"/>
        <v>11.799999999999999</v>
      </c>
      <c r="X20" s="3">
        <f t="shared" si="13"/>
        <v>72.400000000000006</v>
      </c>
      <c r="Y20" s="3">
        <f t="shared" si="13"/>
        <v>408.5</v>
      </c>
    </row>
    <row r="21" spans="1:26" x14ac:dyDescent="0.25">
      <c r="A21">
        <v>2014</v>
      </c>
      <c r="B21" t="s">
        <v>63</v>
      </c>
      <c r="C21" t="s">
        <v>118</v>
      </c>
      <c r="D21">
        <v>3</v>
      </c>
      <c r="E21" s="36">
        <v>3</v>
      </c>
      <c r="F21" s="36">
        <v>0</v>
      </c>
      <c r="G21" t="s">
        <v>130</v>
      </c>
      <c r="I21" t="s">
        <v>114</v>
      </c>
      <c r="J21" t="s">
        <v>134</v>
      </c>
      <c r="K21" t="s">
        <v>145</v>
      </c>
      <c r="L21" s="3">
        <v>0</v>
      </c>
      <c r="M21" s="3">
        <v>0</v>
      </c>
      <c r="N21" s="3">
        <v>0</v>
      </c>
      <c r="O21" s="3">
        <v>0</v>
      </c>
      <c r="P21" s="3">
        <v>1.2</v>
      </c>
      <c r="Q21" s="3">
        <v>1.3</v>
      </c>
    </row>
    <row r="22" spans="1:26" x14ac:dyDescent="0.25">
      <c r="A22">
        <v>2014</v>
      </c>
      <c r="B22" t="s">
        <v>67</v>
      </c>
      <c r="C22" t="s">
        <v>95</v>
      </c>
      <c r="D22">
        <v>1</v>
      </c>
      <c r="E22" s="36">
        <v>1</v>
      </c>
      <c r="F22" s="36">
        <v>0</v>
      </c>
      <c r="G22" t="s">
        <v>130</v>
      </c>
      <c r="K22" t="s">
        <v>15</v>
      </c>
      <c r="L22" s="3">
        <v>316.5</v>
      </c>
      <c r="M22" s="3">
        <v>327.59999999999997</v>
      </c>
      <c r="N22" s="3">
        <v>214.1</v>
      </c>
      <c r="O22" s="3">
        <v>161</v>
      </c>
      <c r="P22" s="3">
        <v>670.50000000000023</v>
      </c>
      <c r="Q22" s="3">
        <v>852.49999999999989</v>
      </c>
    </row>
    <row r="23" spans="1:26" x14ac:dyDescent="0.25">
      <c r="A23">
        <v>2014</v>
      </c>
      <c r="B23" t="s">
        <v>67</v>
      </c>
      <c r="C23" t="s">
        <v>116</v>
      </c>
      <c r="D23">
        <v>3</v>
      </c>
      <c r="E23" s="36">
        <v>3</v>
      </c>
      <c r="F23" s="36">
        <v>0</v>
      </c>
      <c r="G23" t="s">
        <v>132</v>
      </c>
    </row>
    <row r="24" spans="1:26" x14ac:dyDescent="0.25">
      <c r="A24">
        <v>2014</v>
      </c>
      <c r="B24" t="s">
        <v>67</v>
      </c>
      <c r="C24" t="s">
        <v>97</v>
      </c>
      <c r="D24">
        <v>1</v>
      </c>
      <c r="E24" s="36">
        <v>1</v>
      </c>
      <c r="F24" s="36">
        <v>0</v>
      </c>
      <c r="G24" t="s">
        <v>130</v>
      </c>
    </row>
    <row r="25" spans="1:26" x14ac:dyDescent="0.25">
      <c r="A25">
        <v>2014</v>
      </c>
      <c r="B25" t="s">
        <v>67</v>
      </c>
      <c r="C25" t="s">
        <v>117</v>
      </c>
      <c r="D25">
        <v>1</v>
      </c>
      <c r="E25" s="36">
        <v>1</v>
      </c>
      <c r="F25" s="36">
        <v>0</v>
      </c>
      <c r="G25" t="s">
        <v>132</v>
      </c>
    </row>
    <row r="26" spans="1:26" x14ac:dyDescent="0.25">
      <c r="A26">
        <v>2014</v>
      </c>
      <c r="B26" t="s">
        <v>67</v>
      </c>
      <c r="C26" t="s">
        <v>99</v>
      </c>
      <c r="D26">
        <v>64</v>
      </c>
      <c r="E26" s="36">
        <v>64</v>
      </c>
      <c r="F26" s="36">
        <v>0</v>
      </c>
      <c r="G26" t="s">
        <v>130</v>
      </c>
    </row>
    <row r="27" spans="1:26" x14ac:dyDescent="0.25">
      <c r="A27">
        <v>2014</v>
      </c>
      <c r="B27" t="s">
        <v>67</v>
      </c>
      <c r="C27" t="s">
        <v>106</v>
      </c>
      <c r="D27">
        <v>70</v>
      </c>
      <c r="E27" s="36">
        <v>70</v>
      </c>
      <c r="F27" s="36">
        <v>0</v>
      </c>
      <c r="G27" t="s">
        <v>130</v>
      </c>
    </row>
    <row r="28" spans="1:26" x14ac:dyDescent="0.25">
      <c r="A28">
        <v>2015</v>
      </c>
      <c r="B28" t="s">
        <v>63</v>
      </c>
      <c r="C28" t="s">
        <v>107</v>
      </c>
      <c r="D28">
        <v>10</v>
      </c>
      <c r="E28" s="36">
        <v>10</v>
      </c>
      <c r="F28" s="36">
        <v>0</v>
      </c>
      <c r="G28" t="s">
        <v>130</v>
      </c>
    </row>
    <row r="29" spans="1:26" x14ac:dyDescent="0.25">
      <c r="A29">
        <v>2015</v>
      </c>
      <c r="B29" t="s">
        <v>63</v>
      </c>
      <c r="C29" t="s">
        <v>95</v>
      </c>
      <c r="D29">
        <v>0</v>
      </c>
      <c r="E29" s="36">
        <v>0</v>
      </c>
      <c r="F29" s="36">
        <v>0</v>
      </c>
      <c r="G29" t="s">
        <v>130</v>
      </c>
    </row>
    <row r="30" spans="1:26" x14ac:dyDescent="0.25">
      <c r="A30">
        <v>2015</v>
      </c>
      <c r="B30" t="s">
        <v>63</v>
      </c>
      <c r="C30" t="s">
        <v>97</v>
      </c>
      <c r="D30">
        <v>0</v>
      </c>
      <c r="E30" s="36">
        <v>0</v>
      </c>
      <c r="F30" s="36">
        <v>0</v>
      </c>
      <c r="G30" t="s">
        <v>130</v>
      </c>
    </row>
    <row r="31" spans="1:26" x14ac:dyDescent="0.25">
      <c r="A31">
        <v>2015</v>
      </c>
      <c r="B31" t="s">
        <v>63</v>
      </c>
      <c r="C31" t="s">
        <v>108</v>
      </c>
      <c r="D31">
        <v>0</v>
      </c>
      <c r="E31" s="36">
        <v>0</v>
      </c>
      <c r="F31" s="36">
        <v>0</v>
      </c>
      <c r="G31" t="s">
        <v>130</v>
      </c>
    </row>
    <row r="32" spans="1:26" x14ac:dyDescent="0.25">
      <c r="A32">
        <v>2015</v>
      </c>
      <c r="B32" t="s">
        <v>63</v>
      </c>
      <c r="C32" t="s">
        <v>106</v>
      </c>
      <c r="D32">
        <v>0</v>
      </c>
      <c r="E32" s="36">
        <v>0</v>
      </c>
      <c r="F32" s="36">
        <v>0</v>
      </c>
      <c r="G32" t="s">
        <v>130</v>
      </c>
    </row>
    <row r="33" spans="1:18" x14ac:dyDescent="0.25">
      <c r="A33">
        <v>2015</v>
      </c>
      <c r="B33" t="s">
        <v>63</v>
      </c>
      <c r="C33" t="s">
        <v>99</v>
      </c>
      <c r="D33">
        <v>29</v>
      </c>
      <c r="E33" s="36">
        <v>28</v>
      </c>
      <c r="F33" s="36">
        <v>1</v>
      </c>
      <c r="G33" t="s">
        <v>130</v>
      </c>
      <c r="J33" t="s">
        <v>129</v>
      </c>
    </row>
    <row r="34" spans="1:18" x14ac:dyDescent="0.25">
      <c r="A34">
        <v>2015</v>
      </c>
      <c r="B34" t="s">
        <v>63</v>
      </c>
      <c r="C34" t="s">
        <v>109</v>
      </c>
      <c r="D34">
        <v>1</v>
      </c>
      <c r="E34" s="36">
        <v>1</v>
      </c>
      <c r="F34" s="36">
        <v>0</v>
      </c>
      <c r="G34" t="s">
        <v>130</v>
      </c>
      <c r="K34" t="s">
        <v>128</v>
      </c>
      <c r="L34" t="s">
        <v>52</v>
      </c>
      <c r="M34" t="s">
        <v>147</v>
      </c>
      <c r="P34">
        <v>2016</v>
      </c>
      <c r="Q34">
        <v>2017</v>
      </c>
    </row>
    <row r="35" spans="1:18" ht="13.9" customHeight="1" x14ac:dyDescent="0.25">
      <c r="A35">
        <v>2015</v>
      </c>
      <c r="B35" t="s">
        <v>63</v>
      </c>
      <c r="C35" t="s">
        <v>110</v>
      </c>
      <c r="D35">
        <v>5</v>
      </c>
      <c r="E35" s="36">
        <v>4</v>
      </c>
      <c r="F35" s="36">
        <v>1</v>
      </c>
      <c r="G35" t="s">
        <v>130</v>
      </c>
      <c r="I35" t="s">
        <v>104</v>
      </c>
      <c r="J35">
        <v>2016</v>
      </c>
      <c r="K35" s="35" t="s">
        <v>120</v>
      </c>
      <c r="L35" s="35" t="s">
        <v>121</v>
      </c>
      <c r="M35" s="38">
        <v>1</v>
      </c>
      <c r="O35" t="s">
        <v>159</v>
      </c>
      <c r="P35">
        <f>M35+M37+M39+M40+M38</f>
        <v>7</v>
      </c>
      <c r="Q35">
        <f>M43+M49</f>
        <v>5</v>
      </c>
      <c r="R35" s="3">
        <f>((SUM(P35:Q35))/(SUM($P$35:$Q$37)))*100</f>
        <v>19.047619047619047</v>
      </c>
    </row>
    <row r="36" spans="1:18" ht="13.9" customHeight="1" x14ac:dyDescent="0.25">
      <c r="A36">
        <v>2015</v>
      </c>
      <c r="B36" t="s">
        <v>63</v>
      </c>
      <c r="C36" t="s">
        <v>111</v>
      </c>
      <c r="D36">
        <v>1</v>
      </c>
      <c r="E36" s="36">
        <v>1</v>
      </c>
      <c r="F36" s="36">
        <v>0</v>
      </c>
      <c r="G36" t="s">
        <v>130</v>
      </c>
      <c r="I36" t="s">
        <v>104</v>
      </c>
      <c r="J36">
        <v>2016</v>
      </c>
      <c r="K36" s="35" t="s">
        <v>123</v>
      </c>
      <c r="L36" s="35" t="s">
        <v>124</v>
      </c>
      <c r="M36" s="38">
        <v>10</v>
      </c>
      <c r="O36" t="s">
        <v>157</v>
      </c>
      <c r="P36">
        <f>M36</f>
        <v>10</v>
      </c>
      <c r="Q36">
        <f>M42+M44+M45+M46+M47</f>
        <v>40</v>
      </c>
      <c r="R36" s="3">
        <f t="shared" ref="R36:R37" si="14">((SUM(P36:Q36))/(SUM($P$35:$Q$37)))*100</f>
        <v>79.365079365079367</v>
      </c>
    </row>
    <row r="37" spans="1:18" ht="13.9" customHeight="1" x14ac:dyDescent="0.25">
      <c r="A37">
        <v>2015</v>
      </c>
      <c r="B37" t="s">
        <v>63</v>
      </c>
      <c r="C37" t="s">
        <v>112</v>
      </c>
      <c r="D37">
        <v>89</v>
      </c>
      <c r="E37" s="36">
        <v>83</v>
      </c>
      <c r="F37" s="36">
        <v>6</v>
      </c>
      <c r="G37" t="s">
        <v>132</v>
      </c>
      <c r="I37" t="s">
        <v>104</v>
      </c>
      <c r="J37">
        <v>2016</v>
      </c>
      <c r="K37" s="35" t="s">
        <v>120</v>
      </c>
      <c r="L37" s="35" t="s">
        <v>125</v>
      </c>
      <c r="M37" s="38">
        <v>1</v>
      </c>
      <c r="O37" t="s">
        <v>158</v>
      </c>
      <c r="P37">
        <f>0</f>
        <v>0</v>
      </c>
      <c r="Q37">
        <f>M48</f>
        <v>1</v>
      </c>
      <c r="R37" s="3">
        <f t="shared" si="14"/>
        <v>1.5873015873015872</v>
      </c>
    </row>
    <row r="38" spans="1:18" ht="13.9" customHeight="1" x14ac:dyDescent="0.25">
      <c r="A38">
        <v>2015</v>
      </c>
      <c r="B38" t="s">
        <v>63</v>
      </c>
      <c r="C38" t="s">
        <v>113</v>
      </c>
      <c r="D38">
        <v>5</v>
      </c>
      <c r="E38" s="36">
        <v>3</v>
      </c>
      <c r="F38" s="36">
        <v>2</v>
      </c>
      <c r="G38" t="s">
        <v>130</v>
      </c>
      <c r="I38" t="s">
        <v>104</v>
      </c>
      <c r="J38">
        <v>2016</v>
      </c>
      <c r="K38" s="35" t="s">
        <v>120</v>
      </c>
      <c r="L38" s="35" t="s">
        <v>126</v>
      </c>
      <c r="M38" s="38">
        <v>1</v>
      </c>
    </row>
    <row r="39" spans="1:18" ht="13.9" customHeight="1" x14ac:dyDescent="0.25">
      <c r="A39">
        <v>2015</v>
      </c>
      <c r="B39" t="s">
        <v>63</v>
      </c>
      <c r="C39" s="9" t="s">
        <v>115</v>
      </c>
      <c r="D39">
        <v>1</v>
      </c>
      <c r="E39" s="36">
        <v>1</v>
      </c>
      <c r="F39" s="36">
        <v>0</v>
      </c>
      <c r="G39" t="s">
        <v>130</v>
      </c>
      <c r="I39" t="s">
        <v>114</v>
      </c>
      <c r="J39">
        <v>2016</v>
      </c>
      <c r="K39" s="35" t="s">
        <v>120</v>
      </c>
      <c r="L39" s="35" t="s">
        <v>125</v>
      </c>
      <c r="M39" s="38">
        <v>3</v>
      </c>
      <c r="N39" s="35"/>
      <c r="P39" t="s">
        <v>159</v>
      </c>
      <c r="Q39" t="s">
        <v>157</v>
      </c>
      <c r="R39" t="s">
        <v>158</v>
      </c>
    </row>
    <row r="40" spans="1:18" ht="13.9" customHeight="1" x14ac:dyDescent="0.25">
      <c r="A40">
        <v>2015</v>
      </c>
      <c r="B40" t="s">
        <v>67</v>
      </c>
      <c r="C40" t="s">
        <v>95</v>
      </c>
      <c r="D40">
        <v>1</v>
      </c>
      <c r="E40" s="36">
        <v>1</v>
      </c>
      <c r="F40" s="36">
        <v>0</v>
      </c>
      <c r="G40" t="s">
        <v>130</v>
      </c>
      <c r="I40" t="s">
        <v>114</v>
      </c>
      <c r="J40">
        <v>2016</v>
      </c>
      <c r="K40" s="35" t="s">
        <v>120</v>
      </c>
      <c r="L40" s="35" t="s">
        <v>127</v>
      </c>
      <c r="M40" s="38">
        <v>1</v>
      </c>
      <c r="O40" t="s">
        <v>104</v>
      </c>
      <c r="P40">
        <f>M35+M37+M38+M43</f>
        <v>5</v>
      </c>
      <c r="Q40">
        <f>M36+M42+M44+M45+M46</f>
        <v>46</v>
      </c>
      <c r="R40">
        <v>0</v>
      </c>
    </row>
    <row r="41" spans="1:18" ht="13.9" customHeight="1" x14ac:dyDescent="0.25">
      <c r="A41">
        <v>2015</v>
      </c>
      <c r="B41" t="s">
        <v>67</v>
      </c>
      <c r="C41" t="s">
        <v>96</v>
      </c>
      <c r="D41">
        <v>31</v>
      </c>
      <c r="E41" s="36">
        <v>31</v>
      </c>
      <c r="F41" s="36">
        <v>0</v>
      </c>
      <c r="G41" t="s">
        <v>132</v>
      </c>
      <c r="I41" t="s">
        <v>104</v>
      </c>
      <c r="J41">
        <v>2017</v>
      </c>
      <c r="K41" t="s">
        <v>149</v>
      </c>
      <c r="L41" t="s">
        <v>143</v>
      </c>
      <c r="M41" s="26">
        <v>7</v>
      </c>
      <c r="O41" t="s">
        <v>114</v>
      </c>
      <c r="P41">
        <f>M39+M40+M49</f>
        <v>7</v>
      </c>
      <c r="Q41">
        <f>M47</f>
        <v>4</v>
      </c>
      <c r="R41">
        <f>M48</f>
        <v>1</v>
      </c>
    </row>
    <row r="42" spans="1:18" ht="13.9" customHeight="1" x14ac:dyDescent="0.25">
      <c r="A42">
        <v>2015</v>
      </c>
      <c r="B42" t="s">
        <v>67</v>
      </c>
      <c r="C42" t="s">
        <v>97</v>
      </c>
      <c r="D42">
        <v>24</v>
      </c>
      <c r="E42" s="36">
        <v>24</v>
      </c>
      <c r="F42" s="36">
        <v>0</v>
      </c>
      <c r="G42" t="s">
        <v>130</v>
      </c>
      <c r="I42" t="s">
        <v>104</v>
      </c>
      <c r="J42">
        <v>2017</v>
      </c>
      <c r="K42" s="35" t="s">
        <v>123</v>
      </c>
      <c r="L42" t="s">
        <v>156</v>
      </c>
      <c r="M42" s="26">
        <v>16</v>
      </c>
      <c r="P42">
        <f>P40+P41</f>
        <v>12</v>
      </c>
      <c r="Q42">
        <f t="shared" ref="Q42:R42" si="15">Q40+Q41</f>
        <v>50</v>
      </c>
      <c r="R42">
        <f t="shared" si="15"/>
        <v>1</v>
      </c>
    </row>
    <row r="43" spans="1:18" ht="13.9" customHeight="1" x14ac:dyDescent="0.25">
      <c r="A43">
        <v>2015</v>
      </c>
      <c r="B43" t="s">
        <v>67</v>
      </c>
      <c r="C43" t="s">
        <v>98</v>
      </c>
      <c r="D43">
        <v>3</v>
      </c>
      <c r="E43" s="36">
        <v>3</v>
      </c>
      <c r="F43" s="36">
        <v>0</v>
      </c>
      <c r="G43" t="s">
        <v>132</v>
      </c>
      <c r="I43" t="s">
        <v>104</v>
      </c>
      <c r="J43">
        <v>2017</v>
      </c>
      <c r="K43" s="35" t="s">
        <v>120</v>
      </c>
      <c r="L43" t="s">
        <v>155</v>
      </c>
      <c r="M43" s="26">
        <v>2</v>
      </c>
      <c r="O43" t="s">
        <v>104</v>
      </c>
      <c r="P43" s="3">
        <f>P40/$P$42*100</f>
        <v>41.666666666666671</v>
      </c>
      <c r="Q43">
        <f>Q40/$Q$42*100</f>
        <v>92</v>
      </c>
      <c r="R43">
        <f>R40/$R$42*100</f>
        <v>0</v>
      </c>
    </row>
    <row r="44" spans="1:18" ht="13.9" customHeight="1" x14ac:dyDescent="0.25">
      <c r="A44">
        <v>2015</v>
      </c>
      <c r="B44" t="s">
        <v>67</v>
      </c>
      <c r="C44" t="s">
        <v>99</v>
      </c>
      <c r="D44" s="34">
        <v>3432</v>
      </c>
      <c r="E44" s="37">
        <v>3431</v>
      </c>
      <c r="F44" s="36">
        <v>1</v>
      </c>
      <c r="G44" t="s">
        <v>130</v>
      </c>
      <c r="I44" t="s">
        <v>104</v>
      </c>
      <c r="J44">
        <v>2017</v>
      </c>
      <c r="K44" s="35" t="s">
        <v>123</v>
      </c>
      <c r="L44" t="s">
        <v>154</v>
      </c>
      <c r="M44" s="26">
        <v>4</v>
      </c>
      <c r="O44" t="s">
        <v>114</v>
      </c>
      <c r="P44" s="3">
        <f>P41/$P$42*100</f>
        <v>58.333333333333336</v>
      </c>
      <c r="Q44">
        <f>Q41/$Q$42*100</f>
        <v>8</v>
      </c>
      <c r="R44">
        <f>R41/$R$42*100</f>
        <v>100</v>
      </c>
    </row>
    <row r="45" spans="1:18" x14ac:dyDescent="0.25">
      <c r="A45">
        <v>2015</v>
      </c>
      <c r="B45" t="s">
        <v>67</v>
      </c>
      <c r="C45" t="s">
        <v>100</v>
      </c>
      <c r="D45">
        <v>1</v>
      </c>
      <c r="E45" s="36">
        <v>1</v>
      </c>
      <c r="F45" s="36">
        <v>0</v>
      </c>
      <c r="G45" t="s">
        <v>130</v>
      </c>
      <c r="I45" t="s">
        <v>104</v>
      </c>
      <c r="J45">
        <v>2017</v>
      </c>
      <c r="K45" s="35" t="s">
        <v>123</v>
      </c>
      <c r="L45" t="s">
        <v>153</v>
      </c>
      <c r="M45" s="26">
        <v>15</v>
      </c>
    </row>
    <row r="46" spans="1:18" x14ac:dyDescent="0.25">
      <c r="A46">
        <v>2015</v>
      </c>
      <c r="B46" t="s">
        <v>67</v>
      </c>
      <c r="C46" t="s">
        <v>101</v>
      </c>
      <c r="D46">
        <v>4</v>
      </c>
      <c r="E46" s="36">
        <v>4</v>
      </c>
      <c r="F46" s="36">
        <v>0</v>
      </c>
      <c r="G46" t="s">
        <v>131</v>
      </c>
      <c r="I46" t="s">
        <v>104</v>
      </c>
      <c r="J46">
        <v>2017</v>
      </c>
      <c r="K46" s="35" t="s">
        <v>123</v>
      </c>
      <c r="L46" t="s">
        <v>152</v>
      </c>
      <c r="M46" s="26">
        <v>1</v>
      </c>
    </row>
    <row r="47" spans="1:18" x14ac:dyDescent="0.25">
      <c r="A47">
        <v>2015</v>
      </c>
      <c r="B47" t="s">
        <v>67</v>
      </c>
      <c r="C47" t="s">
        <v>102</v>
      </c>
      <c r="D47">
        <v>1</v>
      </c>
      <c r="E47" s="36">
        <v>1</v>
      </c>
      <c r="F47" s="36">
        <v>0</v>
      </c>
      <c r="G47" t="s">
        <v>130</v>
      </c>
      <c r="I47" t="s">
        <v>114</v>
      </c>
      <c r="J47">
        <v>2017</v>
      </c>
      <c r="K47" s="35" t="s">
        <v>123</v>
      </c>
      <c r="L47" t="s">
        <v>151</v>
      </c>
      <c r="M47" s="26">
        <v>4</v>
      </c>
    </row>
    <row r="48" spans="1:18" x14ac:dyDescent="0.25">
      <c r="A48">
        <v>2015</v>
      </c>
      <c r="B48" t="s">
        <v>67</v>
      </c>
      <c r="C48" t="s">
        <v>103</v>
      </c>
      <c r="D48">
        <v>2</v>
      </c>
      <c r="E48" s="36">
        <v>2</v>
      </c>
      <c r="F48" s="36">
        <v>0</v>
      </c>
      <c r="G48" t="s">
        <v>130</v>
      </c>
      <c r="I48" t="s">
        <v>114</v>
      </c>
      <c r="J48">
        <v>2017</v>
      </c>
      <c r="K48" s="35" t="s">
        <v>122</v>
      </c>
      <c r="L48" t="s">
        <v>148</v>
      </c>
      <c r="M48" s="26">
        <v>1</v>
      </c>
    </row>
    <row r="49" spans="1:13" x14ac:dyDescent="0.25">
      <c r="A49">
        <v>2015</v>
      </c>
      <c r="B49" t="s">
        <v>67</v>
      </c>
      <c r="C49" s="9" t="s">
        <v>105</v>
      </c>
      <c r="D49">
        <v>9</v>
      </c>
      <c r="E49" s="36">
        <v>9</v>
      </c>
      <c r="F49" s="36">
        <v>0</v>
      </c>
      <c r="G49" t="s">
        <v>132</v>
      </c>
      <c r="I49" t="s">
        <v>114</v>
      </c>
      <c r="J49">
        <v>2017</v>
      </c>
      <c r="K49" s="35" t="s">
        <v>120</v>
      </c>
      <c r="L49" t="s">
        <v>150</v>
      </c>
      <c r="M49" s="26">
        <v>3</v>
      </c>
    </row>
    <row r="50" spans="1:13" x14ac:dyDescent="0.25">
      <c r="A50">
        <v>2015</v>
      </c>
      <c r="B50" t="s">
        <v>67</v>
      </c>
      <c r="C50" t="s">
        <v>106</v>
      </c>
      <c r="D50">
        <v>0</v>
      </c>
      <c r="E50" s="36">
        <v>0</v>
      </c>
      <c r="F50" s="36">
        <v>0</v>
      </c>
      <c r="G50" t="s">
        <v>130</v>
      </c>
    </row>
    <row r="71" spans="1:16" x14ac:dyDescent="0.25">
      <c r="A71" s="33" t="s">
        <v>81</v>
      </c>
    </row>
    <row r="72" spans="1:16" x14ac:dyDescent="0.25">
      <c r="A72" t="s">
        <v>68</v>
      </c>
      <c r="B72" s="45" t="s">
        <v>69</v>
      </c>
      <c r="C72" s="46"/>
      <c r="D72" s="46"/>
      <c r="E72" s="46"/>
      <c r="F72" s="47"/>
      <c r="G72" s="45" t="s">
        <v>70</v>
      </c>
      <c r="H72" s="46"/>
      <c r="I72" s="46"/>
      <c r="J72" s="46"/>
      <c r="K72" s="47"/>
      <c r="L72" s="45" t="s">
        <v>71</v>
      </c>
      <c r="M72" s="46"/>
      <c r="N72" s="46"/>
      <c r="O72" s="46"/>
      <c r="P72" s="47"/>
    </row>
    <row r="73" spans="1:16" x14ac:dyDescent="0.25">
      <c r="B73">
        <v>2009</v>
      </c>
      <c r="C73">
        <v>2010</v>
      </c>
      <c r="D73">
        <v>2011</v>
      </c>
      <c r="E73" s="36">
        <v>2012</v>
      </c>
      <c r="F73" s="36">
        <v>2013</v>
      </c>
      <c r="G73">
        <v>2009</v>
      </c>
      <c r="H73">
        <v>2010</v>
      </c>
      <c r="I73">
        <v>2011</v>
      </c>
      <c r="J73">
        <v>2012</v>
      </c>
      <c r="K73">
        <v>2013</v>
      </c>
      <c r="L73">
        <v>2009</v>
      </c>
      <c r="M73">
        <v>2010</v>
      </c>
      <c r="N73">
        <v>2011</v>
      </c>
      <c r="O73">
        <v>2012</v>
      </c>
      <c r="P73">
        <v>2013</v>
      </c>
    </row>
    <row r="74" spans="1:16" x14ac:dyDescent="0.25">
      <c r="A74" t="s">
        <v>72</v>
      </c>
      <c r="B74">
        <v>52</v>
      </c>
      <c r="C74">
        <v>32</v>
      </c>
      <c r="D74">
        <v>13</v>
      </c>
      <c r="E74" s="36">
        <v>22</v>
      </c>
      <c r="F74" s="36">
        <v>23</v>
      </c>
      <c r="G74">
        <v>32</v>
      </c>
      <c r="H74">
        <v>30</v>
      </c>
      <c r="I74">
        <v>30</v>
      </c>
      <c r="J74">
        <v>28</v>
      </c>
      <c r="K74">
        <v>35</v>
      </c>
    </row>
    <row r="75" spans="1:16" x14ac:dyDescent="0.25">
      <c r="A75" t="s">
        <v>73</v>
      </c>
      <c r="B75">
        <v>27</v>
      </c>
      <c r="C75">
        <v>1</v>
      </c>
      <c r="D75">
        <v>31</v>
      </c>
      <c r="E75" s="36">
        <v>28</v>
      </c>
    </row>
    <row r="76" spans="1:16" x14ac:dyDescent="0.25">
      <c r="A76" t="s">
        <v>74</v>
      </c>
      <c r="B76">
        <v>37</v>
      </c>
      <c r="C76">
        <v>37</v>
      </c>
      <c r="D76">
        <v>36</v>
      </c>
      <c r="E76" s="36">
        <v>39</v>
      </c>
      <c r="F76" s="36">
        <v>40</v>
      </c>
    </row>
    <row r="77" spans="1:16" x14ac:dyDescent="0.25">
      <c r="A77" t="s">
        <v>75</v>
      </c>
      <c r="B77">
        <v>43</v>
      </c>
      <c r="C77">
        <v>43</v>
      </c>
      <c r="D77">
        <v>43</v>
      </c>
      <c r="E77" s="36">
        <v>46</v>
      </c>
      <c r="F77" s="36">
        <v>51</v>
      </c>
      <c r="G77">
        <v>25</v>
      </c>
      <c r="H77">
        <v>27</v>
      </c>
      <c r="I77">
        <v>27</v>
      </c>
      <c r="J77">
        <v>24</v>
      </c>
      <c r="K77">
        <v>22</v>
      </c>
      <c r="L77">
        <v>37</v>
      </c>
      <c r="M77">
        <v>35</v>
      </c>
      <c r="N77">
        <v>32</v>
      </c>
      <c r="O77">
        <v>36</v>
      </c>
      <c r="P77">
        <v>33</v>
      </c>
    </row>
    <row r="78" spans="1:16" x14ac:dyDescent="0.25">
      <c r="A78" s="9" t="s">
        <v>76</v>
      </c>
      <c r="B78">
        <v>8</v>
      </c>
      <c r="C78">
        <v>37</v>
      </c>
      <c r="D78">
        <v>18</v>
      </c>
      <c r="E78" s="36">
        <v>23</v>
      </c>
      <c r="F78" s="36">
        <v>10</v>
      </c>
      <c r="G78">
        <v>10</v>
      </c>
      <c r="H78">
        <v>9</v>
      </c>
      <c r="I78">
        <v>13</v>
      </c>
      <c r="J78">
        <v>12</v>
      </c>
    </row>
    <row r="79" spans="1:16" x14ac:dyDescent="0.25">
      <c r="A79" t="s">
        <v>77</v>
      </c>
      <c r="B79">
        <v>3</v>
      </c>
      <c r="C79">
        <v>3</v>
      </c>
      <c r="D79">
        <v>13</v>
      </c>
    </row>
    <row r="80" spans="1:16" x14ac:dyDescent="0.25">
      <c r="A80" s="9" t="s">
        <v>78</v>
      </c>
      <c r="B80">
        <v>1</v>
      </c>
      <c r="C80">
        <v>21</v>
      </c>
      <c r="D80">
        <v>10</v>
      </c>
      <c r="E80" s="36">
        <v>35</v>
      </c>
    </row>
    <row r="81" spans="1:16" x14ac:dyDescent="0.25">
      <c r="A81" t="s">
        <v>79</v>
      </c>
      <c r="B81">
        <v>1</v>
      </c>
    </row>
    <row r="82" spans="1:16" x14ac:dyDescent="0.25">
      <c r="A82" t="s">
        <v>80</v>
      </c>
      <c r="B82">
        <v>8</v>
      </c>
      <c r="C82">
        <v>8</v>
      </c>
    </row>
    <row r="83" spans="1:16" x14ac:dyDescent="0.25">
      <c r="A83" t="s">
        <v>82</v>
      </c>
      <c r="B83">
        <v>21</v>
      </c>
      <c r="C83">
        <v>23</v>
      </c>
      <c r="D83">
        <v>26</v>
      </c>
      <c r="E83" s="36">
        <v>22</v>
      </c>
      <c r="L83">
        <v>6</v>
      </c>
      <c r="M83">
        <v>7</v>
      </c>
      <c r="O83">
        <v>7</v>
      </c>
      <c r="P83">
        <v>10</v>
      </c>
    </row>
    <row r="84" spans="1:16" x14ac:dyDescent="0.25">
      <c r="A84" s="9" t="s">
        <v>83</v>
      </c>
      <c r="M84">
        <v>4</v>
      </c>
      <c r="O84">
        <v>10</v>
      </c>
      <c r="P84">
        <v>10</v>
      </c>
    </row>
    <row r="85" spans="1:16" x14ac:dyDescent="0.25">
      <c r="A85" t="s">
        <v>84</v>
      </c>
      <c r="L85">
        <v>1</v>
      </c>
      <c r="M85">
        <v>2</v>
      </c>
      <c r="N85">
        <v>1</v>
      </c>
      <c r="O85">
        <v>5</v>
      </c>
    </row>
    <row r="120" spans="1:5" x14ac:dyDescent="0.25">
      <c r="A120" t="s">
        <v>85</v>
      </c>
    </row>
    <row r="121" spans="1:5" x14ac:dyDescent="0.25">
      <c r="A121" t="s">
        <v>86</v>
      </c>
    </row>
    <row r="122" spans="1:5" x14ac:dyDescent="0.25">
      <c r="A122" t="s">
        <v>87</v>
      </c>
      <c r="B122" t="s">
        <v>88</v>
      </c>
      <c r="C122" t="s">
        <v>89</v>
      </c>
      <c r="D122" t="s">
        <v>90</v>
      </c>
      <c r="E122" s="36" t="s">
        <v>15</v>
      </c>
    </row>
    <row r="123" spans="1:5" x14ac:dyDescent="0.25">
      <c r="A123" t="s">
        <v>91</v>
      </c>
      <c r="B123">
        <v>2009</v>
      </c>
      <c r="C123">
        <v>282</v>
      </c>
      <c r="D123">
        <v>105</v>
      </c>
      <c r="E123" s="36">
        <v>387</v>
      </c>
    </row>
    <row r="124" spans="1:5" x14ac:dyDescent="0.25">
      <c r="A124" t="s">
        <v>91</v>
      </c>
      <c r="B124">
        <v>2010</v>
      </c>
      <c r="C124">
        <v>175</v>
      </c>
      <c r="D124">
        <v>72</v>
      </c>
      <c r="E124" s="36">
        <v>247</v>
      </c>
    </row>
    <row r="125" spans="1:5" x14ac:dyDescent="0.25">
      <c r="A125" t="s">
        <v>91</v>
      </c>
      <c r="B125">
        <v>2011</v>
      </c>
      <c r="C125">
        <v>233</v>
      </c>
      <c r="D125">
        <v>51</v>
      </c>
      <c r="E125" s="36">
        <v>284</v>
      </c>
    </row>
    <row r="126" spans="1:5" x14ac:dyDescent="0.25">
      <c r="A126" t="s">
        <v>94</v>
      </c>
      <c r="B126">
        <v>2012</v>
      </c>
      <c r="C126">
        <v>213</v>
      </c>
      <c r="D126">
        <v>43</v>
      </c>
      <c r="E126" s="36">
        <v>256</v>
      </c>
    </row>
    <row r="127" spans="1:5" x14ac:dyDescent="0.25">
      <c r="A127" t="s">
        <v>91</v>
      </c>
      <c r="B127">
        <v>2013</v>
      </c>
      <c r="C127">
        <v>0</v>
      </c>
      <c r="D127">
        <v>0</v>
      </c>
      <c r="E127" s="36">
        <v>0</v>
      </c>
    </row>
    <row r="128" spans="1:5" x14ac:dyDescent="0.25">
      <c r="A128" t="s">
        <v>82</v>
      </c>
      <c r="B128">
        <v>2009</v>
      </c>
      <c r="C128">
        <v>647</v>
      </c>
      <c r="D128">
        <v>275</v>
      </c>
      <c r="E128" s="36">
        <v>921</v>
      </c>
    </row>
    <row r="129" spans="1:5" x14ac:dyDescent="0.25">
      <c r="A129" t="s">
        <v>82</v>
      </c>
      <c r="B129">
        <v>2010</v>
      </c>
      <c r="C129">
        <v>435</v>
      </c>
      <c r="D129">
        <v>204</v>
      </c>
      <c r="E129" s="36">
        <v>640</v>
      </c>
    </row>
    <row r="130" spans="1:5" x14ac:dyDescent="0.25">
      <c r="A130" t="s">
        <v>82</v>
      </c>
      <c r="B130">
        <v>2011</v>
      </c>
      <c r="C130">
        <v>629</v>
      </c>
      <c r="D130">
        <v>376</v>
      </c>
      <c r="E130" s="37">
        <v>1005</v>
      </c>
    </row>
    <row r="131" spans="1:5" x14ac:dyDescent="0.25">
      <c r="A131" t="s">
        <v>82</v>
      </c>
      <c r="B131">
        <v>2012</v>
      </c>
      <c r="C131">
        <v>194</v>
      </c>
      <c r="D131">
        <v>556</v>
      </c>
      <c r="E131" s="36">
        <v>750</v>
      </c>
    </row>
    <row r="132" spans="1:5" x14ac:dyDescent="0.25">
      <c r="A132" t="s">
        <v>82</v>
      </c>
      <c r="B132">
        <v>2013</v>
      </c>
      <c r="C132">
        <v>46</v>
      </c>
      <c r="D132">
        <v>88</v>
      </c>
      <c r="E132" s="36">
        <v>134</v>
      </c>
    </row>
    <row r="133" spans="1:5" x14ac:dyDescent="0.25">
      <c r="A133" t="s">
        <v>92</v>
      </c>
      <c r="B133">
        <v>2009</v>
      </c>
      <c r="C133">
        <v>409</v>
      </c>
      <c r="D133">
        <v>201</v>
      </c>
      <c r="E133" s="36">
        <v>610</v>
      </c>
    </row>
    <row r="134" spans="1:5" x14ac:dyDescent="0.25">
      <c r="A134" t="s">
        <v>92</v>
      </c>
      <c r="B134">
        <v>2010</v>
      </c>
      <c r="C134">
        <v>376</v>
      </c>
      <c r="D134">
        <v>320</v>
      </c>
      <c r="E134" s="36">
        <v>696</v>
      </c>
    </row>
    <row r="135" spans="1:5" x14ac:dyDescent="0.25">
      <c r="A135" t="s">
        <v>92</v>
      </c>
      <c r="B135">
        <v>2011</v>
      </c>
      <c r="C135">
        <v>173</v>
      </c>
      <c r="D135">
        <v>149</v>
      </c>
      <c r="E135" s="36">
        <v>322</v>
      </c>
    </row>
    <row r="136" spans="1:5" x14ac:dyDescent="0.25">
      <c r="A136" t="s">
        <v>92</v>
      </c>
      <c r="B136">
        <v>2012</v>
      </c>
      <c r="C136">
        <v>54</v>
      </c>
      <c r="D136">
        <v>84</v>
      </c>
      <c r="E136" s="36">
        <v>138</v>
      </c>
    </row>
    <row r="137" spans="1:5" x14ac:dyDescent="0.25">
      <c r="A137" t="s">
        <v>92</v>
      </c>
      <c r="B137">
        <v>2013</v>
      </c>
      <c r="C137">
        <v>224</v>
      </c>
      <c r="D137">
        <v>544</v>
      </c>
      <c r="E137" s="36">
        <v>768</v>
      </c>
    </row>
    <row r="138" spans="1:5" x14ac:dyDescent="0.25">
      <c r="A138" t="s">
        <v>75</v>
      </c>
      <c r="B138">
        <v>2009</v>
      </c>
      <c r="C138">
        <v>452</v>
      </c>
      <c r="D138">
        <v>390</v>
      </c>
      <c r="E138" s="36">
        <v>842</v>
      </c>
    </row>
    <row r="139" spans="1:5" x14ac:dyDescent="0.25">
      <c r="A139" t="s">
        <v>75</v>
      </c>
      <c r="B139">
        <v>2010</v>
      </c>
      <c r="C139">
        <v>645</v>
      </c>
      <c r="D139">
        <v>587</v>
      </c>
      <c r="E139" s="37">
        <v>1232</v>
      </c>
    </row>
    <row r="140" spans="1:5" x14ac:dyDescent="0.25">
      <c r="A140" t="s">
        <v>75</v>
      </c>
      <c r="B140">
        <v>2011</v>
      </c>
      <c r="C140" s="34">
        <v>1311</v>
      </c>
      <c r="D140">
        <v>691</v>
      </c>
      <c r="E140" s="37">
        <v>2002</v>
      </c>
    </row>
    <row r="141" spans="1:5" x14ac:dyDescent="0.25">
      <c r="A141" t="s">
        <v>75</v>
      </c>
      <c r="B141">
        <v>2012</v>
      </c>
      <c r="C141">
        <v>620</v>
      </c>
      <c r="D141" s="34">
        <v>1590</v>
      </c>
      <c r="E141" s="37">
        <v>2210</v>
      </c>
    </row>
    <row r="142" spans="1:5" x14ac:dyDescent="0.25">
      <c r="A142" t="s">
        <v>75</v>
      </c>
      <c r="B142">
        <v>2013</v>
      </c>
      <c r="C142">
        <v>506</v>
      </c>
      <c r="D142">
        <v>774</v>
      </c>
      <c r="E142" s="37">
        <v>1280</v>
      </c>
    </row>
    <row r="143" spans="1:5" x14ac:dyDescent="0.25">
      <c r="A143" t="s">
        <v>93</v>
      </c>
      <c r="B143">
        <v>2013</v>
      </c>
      <c r="C143">
        <v>776</v>
      </c>
      <c r="D143">
        <v>1406</v>
      </c>
      <c r="E143" s="37">
        <v>2182</v>
      </c>
    </row>
  </sheetData>
  <autoFilter ref="A1:S50" xr:uid="{EBB69F75-0A71-40B1-AFAE-84B90F1D3A89}"/>
  <mergeCells count="3">
    <mergeCell ref="L72:P72"/>
    <mergeCell ref="G72:K72"/>
    <mergeCell ref="B72:F7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Marine_Offshore</vt:lpstr>
      <vt:lpstr>By-catch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2018-10-08T10:32:36Z</dcterms:modified>
</cp:coreProperties>
</file>